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jacová\Desktop\zajacova\VO\vymena lezateho rozvodu vody\"/>
    </mc:Choice>
  </mc:AlternateContent>
  <bookViews>
    <workbookView xWindow="0" yWindow="0" windowWidth="18465" windowHeight="11520" firstSheet="1" activeTab="1"/>
  </bookViews>
  <sheets>
    <sheet name="Rekapitulácia stavby" sheetId="1" state="veryHidden" r:id="rId1"/>
    <sheet name="BSK_2021_07 - Výmena leža..." sheetId="2" r:id="rId2"/>
  </sheets>
  <definedNames>
    <definedName name="_xlnm._FilterDatabase" localSheetId="1" hidden="1">'BSK_2021_07 - Výmena leža...'!$C$126:$K$322</definedName>
    <definedName name="_xlnm.Print_Titles" localSheetId="1">'BSK_2021_07 - Výmena leža...'!$126:$126</definedName>
    <definedName name="_xlnm.Print_Titles" localSheetId="0">'Rekapitulácia stavby'!$92:$92</definedName>
    <definedName name="_xlnm.Print_Area" localSheetId="1">'BSK_2021_07 - Výmena leža...'!$C$4:$J$76,'BSK_2021_07 - Výmena leža...'!$C$116:$J$322</definedName>
    <definedName name="_xlnm.Print_Area" localSheetId="0">'Rekapitulácia stavby'!$D$4:$AO$76,'Rekapitulácia stavby'!$C$82:$AQ$96</definedName>
  </definedNames>
  <calcPr calcId="152511"/>
</workbook>
</file>

<file path=xl/calcChain.xml><?xml version="1.0" encoding="utf-8"?>
<calcChain xmlns="http://schemas.openxmlformats.org/spreadsheetml/2006/main">
  <c r="J35" i="2" l="1"/>
  <c r="J34" i="2"/>
  <c r="AY95" i="1"/>
  <c r="J33" i="2"/>
  <c r="AX95" i="1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20" i="2"/>
  <c r="BH320" i="2"/>
  <c r="BG320" i="2"/>
  <c r="BE320" i="2"/>
  <c r="T320" i="2"/>
  <c r="R320" i="2"/>
  <c r="P320" i="2"/>
  <c r="BI319" i="2"/>
  <c r="BH319" i="2"/>
  <c r="BG319" i="2"/>
  <c r="BE319" i="2"/>
  <c r="T319" i="2"/>
  <c r="R319" i="2"/>
  <c r="P319" i="2"/>
  <c r="BI317" i="2"/>
  <c r="BH317" i="2"/>
  <c r="BG317" i="2"/>
  <c r="BE317" i="2"/>
  <c r="T317" i="2"/>
  <c r="R317" i="2"/>
  <c r="P317" i="2"/>
  <c r="BI316" i="2"/>
  <c r="BH316" i="2"/>
  <c r="BG316" i="2"/>
  <c r="BE316" i="2"/>
  <c r="T316" i="2"/>
  <c r="R316" i="2"/>
  <c r="P316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3" i="2"/>
  <c r="BH313" i="2"/>
  <c r="BG313" i="2"/>
  <c r="BE313" i="2"/>
  <c r="T313" i="2"/>
  <c r="R313" i="2"/>
  <c r="P313" i="2"/>
  <c r="BI312" i="2"/>
  <c r="BH312" i="2"/>
  <c r="BG312" i="2"/>
  <c r="BE312" i="2"/>
  <c r="T312" i="2"/>
  <c r="R312" i="2"/>
  <c r="P312" i="2"/>
  <c r="BI310" i="2"/>
  <c r="BH310" i="2"/>
  <c r="BG310" i="2"/>
  <c r="BE310" i="2"/>
  <c r="T310" i="2"/>
  <c r="R310" i="2"/>
  <c r="P310" i="2"/>
  <c r="BI309" i="2"/>
  <c r="BH309" i="2"/>
  <c r="BG309" i="2"/>
  <c r="BE309" i="2"/>
  <c r="T309" i="2"/>
  <c r="R309" i="2"/>
  <c r="P309" i="2"/>
  <c r="BI308" i="2"/>
  <c r="BH308" i="2"/>
  <c r="BG308" i="2"/>
  <c r="BE308" i="2"/>
  <c r="T308" i="2"/>
  <c r="R308" i="2"/>
  <c r="P308" i="2"/>
  <c r="BI307" i="2"/>
  <c r="BH307" i="2"/>
  <c r="BG307" i="2"/>
  <c r="BE307" i="2"/>
  <c r="T307" i="2"/>
  <c r="R307" i="2"/>
  <c r="P307" i="2"/>
  <c r="BI306" i="2"/>
  <c r="BH306" i="2"/>
  <c r="BG306" i="2"/>
  <c r="BE306" i="2"/>
  <c r="T306" i="2"/>
  <c r="R306" i="2"/>
  <c r="P306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3" i="2"/>
  <c r="BH303" i="2"/>
  <c r="BG303" i="2"/>
  <c r="BE303" i="2"/>
  <c r="T303" i="2"/>
  <c r="R303" i="2"/>
  <c r="P303" i="2"/>
  <c r="BI302" i="2"/>
  <c r="BH302" i="2"/>
  <c r="BG302" i="2"/>
  <c r="BE302" i="2"/>
  <c r="T302" i="2"/>
  <c r="R302" i="2"/>
  <c r="P302" i="2"/>
  <c r="BI301" i="2"/>
  <c r="BH301" i="2"/>
  <c r="BG301" i="2"/>
  <c r="BE301" i="2"/>
  <c r="T301" i="2"/>
  <c r="R301" i="2"/>
  <c r="P301" i="2"/>
  <c r="BI300" i="2"/>
  <c r="BH300" i="2"/>
  <c r="BG300" i="2"/>
  <c r="BE300" i="2"/>
  <c r="T300" i="2"/>
  <c r="R300" i="2"/>
  <c r="P300" i="2"/>
  <c r="BI299" i="2"/>
  <c r="BH299" i="2"/>
  <c r="BG299" i="2"/>
  <c r="BE299" i="2"/>
  <c r="T299" i="2"/>
  <c r="R299" i="2"/>
  <c r="P299" i="2"/>
  <c r="BI298" i="2"/>
  <c r="BH298" i="2"/>
  <c r="BG298" i="2"/>
  <c r="BE298" i="2"/>
  <c r="T298" i="2"/>
  <c r="R298" i="2"/>
  <c r="P298" i="2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4" i="2"/>
  <c r="BH294" i="2"/>
  <c r="BG294" i="2"/>
  <c r="BE294" i="2"/>
  <c r="T294" i="2"/>
  <c r="R294" i="2"/>
  <c r="P294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8" i="2"/>
  <c r="BH258" i="2"/>
  <c r="BG258" i="2"/>
  <c r="BE258" i="2"/>
  <c r="T258" i="2"/>
  <c r="R258" i="2"/>
  <c r="P258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7" i="2"/>
  <c r="BH247" i="2"/>
  <c r="BG247" i="2"/>
  <c r="BE247" i="2"/>
  <c r="T247" i="2"/>
  <c r="R247" i="2"/>
  <c r="P247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5" i="2"/>
  <c r="BH215" i="2"/>
  <c r="BG215" i="2"/>
  <c r="BE215" i="2"/>
  <c r="T215" i="2"/>
  <c r="R215" i="2"/>
  <c r="P215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08" i="2"/>
  <c r="BH208" i="2"/>
  <c r="BG208" i="2"/>
  <c r="BE208" i="2"/>
  <c r="T208" i="2"/>
  <c r="R208" i="2"/>
  <c r="P208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0" i="2"/>
  <c r="BH190" i="2"/>
  <c r="BG190" i="2"/>
  <c r="BE190" i="2"/>
  <c r="T190" i="2"/>
  <c r="T189" i="2"/>
  <c r="R190" i="2"/>
  <c r="R189" i="2"/>
  <c r="P190" i="2"/>
  <c r="P189" i="2"/>
  <c r="BI187" i="2"/>
  <c r="BH187" i="2"/>
  <c r="BG187" i="2"/>
  <c r="BE187" i="2"/>
  <c r="T187" i="2"/>
  <c r="R187" i="2"/>
  <c r="P187" i="2"/>
  <c r="BI185" i="2"/>
  <c r="BH185" i="2"/>
  <c r="BG185" i="2"/>
  <c r="BE185" i="2"/>
  <c r="T185" i="2"/>
  <c r="R185" i="2"/>
  <c r="P185" i="2"/>
  <c r="BI183" i="2"/>
  <c r="BH183" i="2"/>
  <c r="BG183" i="2"/>
  <c r="BE183" i="2"/>
  <c r="T183" i="2"/>
  <c r="R183" i="2"/>
  <c r="P183" i="2"/>
  <c r="BI178" i="2"/>
  <c r="BH178" i="2"/>
  <c r="BG178" i="2"/>
  <c r="BE178" i="2"/>
  <c r="T178" i="2"/>
  <c r="T177" i="2" s="1"/>
  <c r="R178" i="2"/>
  <c r="R177" i="2"/>
  <c r="P178" i="2"/>
  <c r="P177" i="2" s="1"/>
  <c r="BI173" i="2"/>
  <c r="BH173" i="2"/>
  <c r="BG173" i="2"/>
  <c r="BE173" i="2"/>
  <c r="T173" i="2"/>
  <c r="T172" i="2"/>
  <c r="R173" i="2"/>
  <c r="R172" i="2" s="1"/>
  <c r="P173" i="2"/>
  <c r="P172" i="2"/>
  <c r="BI171" i="2"/>
  <c r="BH171" i="2"/>
  <c r="BG171" i="2"/>
  <c r="BE171" i="2"/>
  <c r="T171" i="2"/>
  <c r="R171" i="2"/>
  <c r="P171" i="2"/>
  <c r="BI169" i="2"/>
  <c r="BH169" i="2"/>
  <c r="BG169" i="2"/>
  <c r="BE169" i="2"/>
  <c r="T169" i="2"/>
  <c r="R169" i="2"/>
  <c r="P169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0" i="2"/>
  <c r="BH130" i="2"/>
  <c r="BG130" i="2"/>
  <c r="BE130" i="2"/>
  <c r="T130" i="2"/>
  <c r="R130" i="2"/>
  <c r="P130" i="2"/>
  <c r="J124" i="2"/>
  <c r="F123" i="2"/>
  <c r="F121" i="2"/>
  <c r="E119" i="2"/>
  <c r="J90" i="2"/>
  <c r="F89" i="2"/>
  <c r="F87" i="2"/>
  <c r="E85" i="2"/>
  <c r="J19" i="2"/>
  <c r="E19" i="2"/>
  <c r="J123" i="2"/>
  <c r="J18" i="2"/>
  <c r="J16" i="2"/>
  <c r="E16" i="2"/>
  <c r="F90" i="2"/>
  <c r="J15" i="2"/>
  <c r="J10" i="2"/>
  <c r="J121" i="2"/>
  <c r="L90" i="1"/>
  <c r="AM90" i="1"/>
  <c r="AM89" i="1"/>
  <c r="L89" i="1"/>
  <c r="AM87" i="1"/>
  <c r="L87" i="1"/>
  <c r="L85" i="1"/>
  <c r="L84" i="1"/>
  <c r="BK249" i="2"/>
  <c r="BK194" i="2"/>
  <c r="BK319" i="2"/>
  <c r="BK283" i="2"/>
  <c r="BK255" i="2"/>
  <c r="BK204" i="2"/>
  <c r="J178" i="2"/>
  <c r="BK134" i="2"/>
  <c r="BK290" i="2"/>
  <c r="J268" i="2"/>
  <c r="J240" i="2"/>
  <c r="J201" i="2"/>
  <c r="BK315" i="2"/>
  <c r="BK288" i="2"/>
  <c r="BK238" i="2"/>
  <c r="J215" i="2"/>
  <c r="J173" i="2"/>
  <c r="J136" i="2"/>
  <c r="J296" i="2"/>
  <c r="J261" i="2"/>
  <c r="J244" i="2"/>
  <c r="J231" i="2"/>
  <c r="J202" i="2"/>
  <c r="J299" i="2"/>
  <c r="J293" i="2"/>
  <c r="BK271" i="2"/>
  <c r="BK241" i="2"/>
  <c r="BK201" i="2"/>
  <c r="J159" i="2"/>
  <c r="BK302" i="2"/>
  <c r="BK282" i="2"/>
  <c r="J250" i="2"/>
  <c r="BK213" i="2"/>
  <c r="J171" i="2"/>
  <c r="BK308" i="2"/>
  <c r="BK284" i="2"/>
  <c r="J249" i="2"/>
  <c r="J218" i="2"/>
  <c r="J320" i="2"/>
  <c r="J297" i="2"/>
  <c r="BK266" i="2"/>
  <c r="J221" i="2"/>
  <c r="J190" i="2"/>
  <c r="J148" i="2"/>
  <c r="J294" i="2"/>
  <c r="J253" i="2"/>
  <c r="J236" i="2"/>
  <c r="J315" i="2"/>
  <c r="BK309" i="2"/>
  <c r="BK292" i="2"/>
  <c r="J281" i="2"/>
  <c r="BK263" i="2"/>
  <c r="J223" i="2"/>
  <c r="J206" i="2"/>
  <c r="J156" i="2"/>
  <c r="J140" i="2"/>
  <c r="BK304" i="2"/>
  <c r="J286" i="2"/>
  <c r="J263" i="2"/>
  <c r="BK231" i="2"/>
  <c r="J213" i="2"/>
  <c r="BK185" i="2"/>
  <c r="BK150" i="2"/>
  <c r="BK316" i="2"/>
  <c r="BK294" i="2"/>
  <c r="J267" i="2"/>
  <c r="J235" i="2"/>
  <c r="BK200" i="2"/>
  <c r="J165" i="2"/>
  <c r="J130" i="2"/>
  <c r="BK296" i="2"/>
  <c r="J274" i="2"/>
  <c r="BK252" i="2"/>
  <c r="J230" i="2"/>
  <c r="BK197" i="2"/>
  <c r="J169" i="2"/>
  <c r="J304" i="2"/>
  <c r="J285" i="2"/>
  <c r="J258" i="2"/>
  <c r="J238" i="2"/>
  <c r="J197" i="2"/>
  <c r="BK156" i="2"/>
  <c r="BK320" i="2"/>
  <c r="J300" i="2"/>
  <c r="BK274" i="2"/>
  <c r="BK247" i="2"/>
  <c r="J228" i="2"/>
  <c r="J146" i="2"/>
  <c r="J308" i="2"/>
  <c r="J291" i="2"/>
  <c r="J256" i="2"/>
  <c r="BK228" i="2"/>
  <c r="J208" i="2"/>
  <c r="J155" i="2"/>
  <c r="BK301" i="2"/>
  <c r="BK293" i="2"/>
  <c r="BK256" i="2"/>
  <c r="J242" i="2"/>
  <c r="BK230" i="2"/>
  <c r="BK173" i="2"/>
  <c r="J254" i="2"/>
  <c r="J220" i="2"/>
  <c r="BK198" i="2"/>
  <c r="BK157" i="2"/>
  <c r="BK142" i="2"/>
  <c r="BK305" i="2"/>
  <c r="BK276" i="2"/>
  <c r="BK265" i="2"/>
  <c r="BK245" i="2"/>
  <c r="BK220" i="2"/>
  <c r="J154" i="2"/>
  <c r="BK140" i="2"/>
  <c r="J319" i="2"/>
  <c r="BK300" i="2"/>
  <c r="J273" i="2"/>
  <c r="BK242" i="2"/>
  <c r="J198" i="2"/>
  <c r="J157" i="2"/>
  <c r="J132" i="2"/>
  <c r="BK321" i="2"/>
  <c r="J287" i="2"/>
  <c r="J262" i="2"/>
  <c r="BK218" i="2"/>
  <c r="BK154" i="2"/>
  <c r="BK299" i="2"/>
  <c r="BK281" i="2"/>
  <c r="BK244" i="2"/>
  <c r="J187" i="2"/>
  <c r="J142" i="2"/>
  <c r="BK313" i="2"/>
  <c r="BK291" i="2"/>
  <c r="BK261" i="2"/>
  <c r="BK229" i="2"/>
  <c r="J193" i="2"/>
  <c r="J309" i="2"/>
  <c r="BK285" i="2"/>
  <c r="BK253" i="2"/>
  <c r="BK219" i="2"/>
  <c r="BK178" i="2"/>
  <c r="J312" i="2"/>
  <c r="J272" i="2"/>
  <c r="J255" i="2"/>
  <c r="J241" i="2"/>
  <c r="J224" i="2"/>
  <c r="BK195" i="2"/>
  <c r="J139" i="2"/>
  <c r="BK317" i="2"/>
  <c r="BK297" i="2"/>
  <c r="BK287" i="2"/>
  <c r="BK275" i="2"/>
  <c r="BK251" i="2"/>
  <c r="BK221" i="2"/>
  <c r="J195" i="2"/>
  <c r="J150" i="2"/>
  <c r="BK130" i="2"/>
  <c r="BK289" i="2"/>
  <c r="J269" i="2"/>
  <c r="J225" i="2"/>
  <c r="BK206" i="2"/>
  <c r="BK159" i="2"/>
  <c r="BK144" i="2"/>
  <c r="J321" i="2"/>
  <c r="J295" i="2"/>
  <c r="J247" i="2"/>
  <c r="J212" i="2"/>
  <c r="BK199" i="2"/>
  <c r="J163" i="2"/>
  <c r="J144" i="2"/>
  <c r="J196" i="2"/>
  <c r="BK322" i="2"/>
  <c r="J313" i="2"/>
  <c r="BK280" i="2"/>
  <c r="J217" i="2"/>
  <c r="BK190" i="2"/>
  <c r="BK151" i="2"/>
  <c r="BK306" i="2"/>
  <c r="J280" i="2"/>
  <c r="J260" i="2"/>
  <c r="BK224" i="2"/>
  <c r="BK196" i="2"/>
  <c r="BK312" i="2"/>
  <c r="J290" i="2"/>
  <c r="J275" i="2"/>
  <c r="J229" i="2"/>
  <c r="BK155" i="2"/>
  <c r="J316" i="2"/>
  <c r="J298" i="2"/>
  <c r="BK270" i="2"/>
  <c r="BK217" i="2"/>
  <c r="J301" i="2"/>
  <c r="BK258" i="2"/>
  <c r="BK233" i="2"/>
  <c r="J205" i="2"/>
  <c r="BK163" i="2"/>
  <c r="J307" i="2"/>
  <c r="BK268" i="2"/>
  <c r="BK254" i="2"/>
  <c r="BK205" i="2"/>
  <c r="BK169" i="2"/>
  <c r="J134" i="2"/>
  <c r="BK310" i="2"/>
  <c r="J283" i="2"/>
  <c r="BK267" i="2"/>
  <c r="BK235" i="2"/>
  <c r="BK202" i="2"/>
  <c r="J151" i="2"/>
  <c r="J137" i="2"/>
  <c r="J303" i="2"/>
  <c r="BK272" i="2"/>
  <c r="BK260" i="2"/>
  <c r="J219" i="2"/>
  <c r="BK193" i="2"/>
  <c r="BK132" i="2"/>
  <c r="J314" i="2"/>
  <c r="BK298" i="2"/>
  <c r="J271" i="2"/>
  <c r="BK225" i="2"/>
  <c r="J204" i="2"/>
  <c r="J185" i="2"/>
  <c r="J317" i="2"/>
  <c r="J288" i="2"/>
  <c r="J265" i="2"/>
  <c r="BK240" i="2"/>
  <c r="BK212" i="2"/>
  <c r="BK183" i="2"/>
  <c r="J310" i="2"/>
  <c r="J289" i="2"/>
  <c r="J276" i="2"/>
  <c r="J232" i="2"/>
  <c r="J183" i="2"/>
  <c r="BK139" i="2"/>
  <c r="J305" i="2"/>
  <c r="BK273" i="2"/>
  <c r="J245" i="2"/>
  <c r="BK136" i="2"/>
  <c r="J306" i="2"/>
  <c r="J270" i="2"/>
  <c r="BK250" i="2"/>
  <c r="J194" i="2"/>
  <c r="AS94" i="1"/>
  <c r="J284" i="2"/>
  <c r="J251" i="2"/>
  <c r="J233" i="2"/>
  <c r="J200" i="2"/>
  <c r="J153" i="2"/>
  <c r="BK137" i="2"/>
  <c r="BK314" i="2"/>
  <c r="J302" i="2"/>
  <c r="BK295" i="2"/>
  <c r="J282" i="2"/>
  <c r="BK269" i="2"/>
  <c r="BK232" i="2"/>
  <c r="BK215" i="2"/>
  <c r="BK171" i="2"/>
  <c r="BK148" i="2"/>
  <c r="BK307" i="2"/>
  <c r="J292" i="2"/>
  <c r="J266" i="2"/>
  <c r="BK262" i="2"/>
  <c r="BK223" i="2"/>
  <c r="J199" i="2"/>
  <c r="BK165" i="2"/>
  <c r="BK153" i="2"/>
  <c r="J322" i="2"/>
  <c r="BK303" i="2"/>
  <c r="BK286" i="2"/>
  <c r="J252" i="2"/>
  <c r="BK236" i="2"/>
  <c r="BK208" i="2"/>
  <c r="BK187" i="2"/>
  <c r="BK146" i="2"/>
  <c r="T129" i="2" l="1"/>
  <c r="R182" i="2"/>
  <c r="P192" i="2"/>
  <c r="BK222" i="2"/>
  <c r="J222" i="2" s="1"/>
  <c r="J103" i="2" s="1"/>
  <c r="R192" i="2"/>
  <c r="T222" i="2"/>
  <c r="BK239" i="2"/>
  <c r="J239" i="2"/>
  <c r="J106" i="2"/>
  <c r="R239" i="2"/>
  <c r="BK203" i="2"/>
  <c r="J203" i="2"/>
  <c r="J102" i="2"/>
  <c r="R222" i="2"/>
  <c r="T227" i="2"/>
  <c r="P239" i="2"/>
  <c r="T239" i="2"/>
  <c r="R129" i="2"/>
  <c r="R128" i="2" s="1"/>
  <c r="BK182" i="2"/>
  <c r="J182" i="2"/>
  <c r="J99" i="2"/>
  <c r="R203" i="2"/>
  <c r="BK248" i="2"/>
  <c r="J248" i="2"/>
  <c r="J107" i="2"/>
  <c r="BK129" i="2"/>
  <c r="J129" i="2"/>
  <c r="J96" i="2"/>
  <c r="BK192" i="2"/>
  <c r="J192" i="2" s="1"/>
  <c r="J101" i="2" s="1"/>
  <c r="T203" i="2"/>
  <c r="BK227" i="2"/>
  <c r="J227" i="2" s="1"/>
  <c r="J105" i="2" s="1"/>
  <c r="P248" i="2"/>
  <c r="P129" i="2"/>
  <c r="P128" i="2" s="1"/>
  <c r="P182" i="2"/>
  <c r="P203" i="2"/>
  <c r="P227" i="2"/>
  <c r="T248" i="2"/>
  <c r="T311" i="2"/>
  <c r="T182" i="2"/>
  <c r="T192" i="2"/>
  <c r="P222" i="2"/>
  <c r="R227" i="2"/>
  <c r="R248" i="2"/>
  <c r="BK311" i="2"/>
  <c r="J311" i="2" s="1"/>
  <c r="J108" i="2" s="1"/>
  <c r="P311" i="2"/>
  <c r="R311" i="2"/>
  <c r="BK318" i="2"/>
  <c r="J318" i="2"/>
  <c r="J109" i="2"/>
  <c r="P318" i="2"/>
  <c r="R318" i="2"/>
  <c r="T318" i="2"/>
  <c r="BK172" i="2"/>
  <c r="J172" i="2"/>
  <c r="J97" i="2" s="1"/>
  <c r="BK189" i="2"/>
  <c r="J189" i="2"/>
  <c r="J100" i="2"/>
  <c r="BK177" i="2"/>
  <c r="J177" i="2"/>
  <c r="J98" i="2"/>
  <c r="J89" i="2"/>
  <c r="BF134" i="2"/>
  <c r="BF136" i="2"/>
  <c r="BF139" i="2"/>
  <c r="BF153" i="2"/>
  <c r="BF154" i="2"/>
  <c r="BF171" i="2"/>
  <c r="BF196" i="2"/>
  <c r="BF223" i="2"/>
  <c r="BF238" i="2"/>
  <c r="BF256" i="2"/>
  <c r="BF261" i="2"/>
  <c r="BF282" i="2"/>
  <c r="BF296" i="2"/>
  <c r="BF306" i="2"/>
  <c r="BF310" i="2"/>
  <c r="BF321" i="2"/>
  <c r="BF322" i="2"/>
  <c r="J87" i="2"/>
  <c r="BF137" i="2"/>
  <c r="BF146" i="2"/>
  <c r="BF169" i="2"/>
  <c r="BF183" i="2"/>
  <c r="BF202" i="2"/>
  <c r="BF217" i="2"/>
  <c r="BF233" i="2"/>
  <c r="BF240" i="2"/>
  <c r="BF241" i="2"/>
  <c r="BF242" i="2"/>
  <c r="BF251" i="2"/>
  <c r="BF253" i="2"/>
  <c r="BF267" i="2"/>
  <c r="BF274" i="2"/>
  <c r="BF283" i="2"/>
  <c r="BF290" i="2"/>
  <c r="BF293" i="2"/>
  <c r="BF300" i="2"/>
  <c r="BF308" i="2"/>
  <c r="BF313" i="2"/>
  <c r="BF317" i="2"/>
  <c r="BF320" i="2"/>
  <c r="BF159" i="2"/>
  <c r="BF178" i="2"/>
  <c r="BF190" i="2"/>
  <c r="BF212" i="2"/>
  <c r="BF229" i="2"/>
  <c r="BF244" i="2"/>
  <c r="BF245" i="2"/>
  <c r="BF247" i="2"/>
  <c r="BF260" i="2"/>
  <c r="BF272" i="2"/>
  <c r="BF288" i="2"/>
  <c r="BF298" i="2"/>
  <c r="BF303" i="2"/>
  <c r="BF304" i="2"/>
  <c r="BF305" i="2"/>
  <c r="BF319" i="2"/>
  <c r="F124" i="2"/>
  <c r="BF144" i="2"/>
  <c r="BF156" i="2"/>
  <c r="BF163" i="2"/>
  <c r="BF185" i="2"/>
  <c r="BF213" i="2"/>
  <c r="BF215" i="2"/>
  <c r="BF218" i="2"/>
  <c r="BF249" i="2"/>
  <c r="BF266" i="2"/>
  <c r="BF270" i="2"/>
  <c r="BF281" i="2"/>
  <c r="BF286" i="2"/>
  <c r="BF289" i="2"/>
  <c r="BF297" i="2"/>
  <c r="BF299" i="2"/>
  <c r="BF314" i="2"/>
  <c r="BF316" i="2"/>
  <c r="BF130" i="2"/>
  <c r="BF132" i="2"/>
  <c r="BF140" i="2"/>
  <c r="BF142" i="2"/>
  <c r="BF150" i="2"/>
  <c r="BF195" i="2"/>
  <c r="BF198" i="2"/>
  <c r="BF201" i="2"/>
  <c r="BF230" i="2"/>
  <c r="BF235" i="2"/>
  <c r="BF271" i="2"/>
  <c r="BF292" i="2"/>
  <c r="BF294" i="2"/>
  <c r="BF312" i="2"/>
  <c r="BF148" i="2"/>
  <c r="BF151" i="2"/>
  <c r="BF157" i="2"/>
  <c r="BF187" i="2"/>
  <c r="BF197" i="2"/>
  <c r="BF199" i="2"/>
  <c r="BF205" i="2"/>
  <c r="BF206" i="2"/>
  <c r="BF219" i="2"/>
  <c r="BF221" i="2"/>
  <c r="BF224" i="2"/>
  <c r="BF231" i="2"/>
  <c r="BF232" i="2"/>
  <c r="BF236" i="2"/>
  <c r="BF254" i="2"/>
  <c r="BF258" i="2"/>
  <c r="BF276" i="2"/>
  <c r="BF280" i="2"/>
  <c r="BF285" i="2"/>
  <c r="BF302" i="2"/>
  <c r="BF165" i="2"/>
  <c r="BF193" i="2"/>
  <c r="BF200" i="2"/>
  <c r="BF208" i="2"/>
  <c r="BF220" i="2"/>
  <c r="BF225" i="2"/>
  <c r="BF252" i="2"/>
  <c r="BF262" i="2"/>
  <c r="BF263" i="2"/>
  <c r="BF265" i="2"/>
  <c r="BF268" i="2"/>
  <c r="BF273" i="2"/>
  <c r="BF287" i="2"/>
  <c r="BF291" i="2"/>
  <c r="BF295" i="2"/>
  <c r="BF307" i="2"/>
  <c r="BF315" i="2"/>
  <c r="BF155" i="2"/>
  <c r="BF173" i="2"/>
  <c r="BF194" i="2"/>
  <c r="BF204" i="2"/>
  <c r="BF228" i="2"/>
  <c r="BF250" i="2"/>
  <c r="BF255" i="2"/>
  <c r="BF269" i="2"/>
  <c r="BF275" i="2"/>
  <c r="BF284" i="2"/>
  <c r="BF301" i="2"/>
  <c r="BF309" i="2"/>
  <c r="F31" i="2"/>
  <c r="AZ95" i="1"/>
  <c r="AZ94" i="1"/>
  <c r="AV94" i="1" s="1"/>
  <c r="AK29" i="1" s="1"/>
  <c r="F34" i="2"/>
  <c r="BC95" i="1"/>
  <c r="BC94" i="1" s="1"/>
  <c r="W32" i="1" s="1"/>
  <c r="F35" i="2"/>
  <c r="BD95" i="1"/>
  <c r="BD94" i="1" s="1"/>
  <c r="W33" i="1" s="1"/>
  <c r="J31" i="2"/>
  <c r="AV95" i="1"/>
  <c r="F33" i="2"/>
  <c r="BB95" i="1"/>
  <c r="BB94" i="1"/>
  <c r="W31" i="1"/>
  <c r="P226" i="2" l="1"/>
  <c r="R226" i="2"/>
  <c r="R127" i="2"/>
  <c r="P127" i="2"/>
  <c r="AU95" i="1" s="1"/>
  <c r="AU94" i="1" s="1"/>
  <c r="T226" i="2"/>
  <c r="T128" i="2"/>
  <c r="T127" i="2"/>
  <c r="BK128" i="2"/>
  <c r="J128" i="2"/>
  <c r="J95" i="2"/>
  <c r="BK226" i="2"/>
  <c r="J226" i="2" s="1"/>
  <c r="J104" i="2" s="1"/>
  <c r="AX94" i="1"/>
  <c r="W29" i="1"/>
  <c r="F32" i="2"/>
  <c r="BA95" i="1"/>
  <c r="BA94" i="1"/>
  <c r="AW94" i="1" s="1"/>
  <c r="AK30" i="1" s="1"/>
  <c r="J32" i="2"/>
  <c r="AW95" i="1"/>
  <c r="AT95" i="1" s="1"/>
  <c r="AY94" i="1"/>
  <c r="BK127" i="2" l="1"/>
  <c r="J127" i="2"/>
  <c r="J94" i="2"/>
  <c r="AT94" i="1"/>
  <c r="W30" i="1"/>
  <c r="J28" i="2" l="1"/>
  <c r="AG95" i="1"/>
  <c r="AG94" i="1"/>
  <c r="AK26" i="1"/>
  <c r="AK35" i="1" s="1"/>
  <c r="AN94" i="1" l="1"/>
  <c r="J37" i="2"/>
  <c r="AN95" i="1"/>
</calcChain>
</file>

<file path=xl/sharedStrings.xml><?xml version="1.0" encoding="utf-8"?>
<sst xmlns="http://schemas.openxmlformats.org/spreadsheetml/2006/main" count="2650" uniqueCount="727">
  <si>
    <t>Export Komplet</t>
  </si>
  <si>
    <t/>
  </si>
  <si>
    <t>2.0</t>
  </si>
  <si>
    <t>ZAMOK</t>
  </si>
  <si>
    <t>False</t>
  </si>
  <si>
    <t>{87a6ad88-ab5e-487c-a9d5-e8a76d250a83}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</si>
  <si>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</si>
  <si>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</si>
  <si>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</si>
  <si>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</si>
  <si>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</si>
  <si>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</si>
  <si>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</si>
  <si>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BSK_2021_07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</si>
  <si>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</si>
  <si>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</si>
  <si>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Výmena ležatého rozvodu vody</t>
  </si>
  <si>
    <t>JKSO:</t>
  </si>
  <si>
    <t>KS:</t>
  </si>
  <si>
    <t>Miesto:</t>
  </si>
  <si>
    <t>Fajnorovo nábr. 5, Bratislava</t>
  </si>
  <si>
    <t>Dátum:</t>
  </si>
  <si>
    <t>6.7.2021</t>
  </si>
  <si>
    <t>Objednávateľ:</t>
  </si>
  <si>
    <t>IČO:</t>
  </si>
  <si>
    <t>Stredná priemyselná škola strojnícka</t>
  </si>
  <si>
    <t>IČ DPH:</t>
  </si>
  <si>
    <t>Zhotoviteľ:</t>
  </si>
  <si>
    <t>Vyplň údaj</t>
  </si>
  <si>
    <t>Projektant:</t>
  </si>
  <si>
    <t xml:space="preserve"> </t>
  </si>
  <si>
    <t>True</t>
  </si>
  <si>
    <t>Spracovateľ:</t>
  </si>
  <si>
    <t>Ing. Stanislava Jókayová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</si>
  <si>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</si>
  <si>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</si>
  <si>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</si>
  <si>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</si>
  <si>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</si>
  <si>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</si>
  <si>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</si>
  <si>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</si>
  <si>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</si>
  <si>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</si>
  <si>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</si>
  <si>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</si>
  <si>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</si>
  <si>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</si>
  <si>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</si>
  <si>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</si>
  <si>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</si>
  <si>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</si>
  <si>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</si>
  <si>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</si>
  <si>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</si>
  <si>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</si>
  <si>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</si>
  <si>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</si>
  <si>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</si>
  <si>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</si>
  <si>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</si>
  <si>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</si>
  <si>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</si>
  <si>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</si>
  <si>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</si>
  <si>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</si>
  <si>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</si>
  <si>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</si>
  <si>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</si>
  <si>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</si>
  <si>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</si>
  <si>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</si>
  <si>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</si>
  <si>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</si>
  <si>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</si>
  <si>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</si>
  <si>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</si>
  <si>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</si>
  <si>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</si>
  <si>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</si>
  <si>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</si>
  <si>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</si>
  <si>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</si>
  <si>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</si>
  <si>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</si>
  <si>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</si>
  <si>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</si>
  <si>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</si>
  <si>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 xml:space="preserve">HSV - Práce a dodávky HSV   </t>
  </si>
  <si>
    <t xml:space="preserve">    1 -  Zemné práce</t>
  </si>
  <si>
    <t xml:space="preserve">    2 - Zakladanie</t>
  </si>
  <si>
    <t xml:space="preserve">    4 - Vodorovné konštrukcie</t>
  </si>
  <si>
    <t xml:space="preserve">    5 - Komunikácie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</si>
  <si>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</si>
  <si>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</si>
  <si>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</si>
  <si>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</si>
  <si>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</si>
  <si>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</si>
  <si>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</si>
  <si>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722 - Zdravotechnika - vnútorný vodovod</t>
  </si>
  <si>
    <t xml:space="preserve">    767 - Konštrukcie doplnkové kovové</t>
  </si>
  <si>
    <t>VRN - Vedľajšie rozpočtové náklady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</si>
  <si>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</si>
  <si>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</si>
  <si>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</si>
  <si>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</si>
  <si>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</si>
  <si>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</si>
  <si>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</si>
  <si>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</si>
  <si>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</si>
  <si>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</si>
  <si>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</si>
  <si>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</si>
  <si>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</si>
  <si>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 xml:space="preserve">Práce a dodávky HSV   </t>
  </si>
  <si>
    <t>ROZPOCET</t>
  </si>
  <si>
    <t xml:space="preserve"> Zemné práce</t>
  </si>
  <si>
    <t>K</t>
  </si>
  <si>
    <t>113107141.S</t>
  </si>
  <si>
    <t>Odstránenie krytu v ploche do 200 m2 asfaltového, hr. vrstvy do 50 mm,  -0,09800t</t>
  </si>
  <si>
    <t>m2</t>
  </si>
  <si>
    <t>4</t>
  </si>
  <si>
    <t>2</t>
  </si>
  <si>
    <t>-159248752</t>
  </si>
  <si>
    <t>VV</t>
  </si>
  <si>
    <t>1,2*5"s*dl ryhy</t>
  </si>
  <si>
    <t>113307111.S</t>
  </si>
  <si>
    <t>Odstránenie podkladu v ploche do 200 m2 z kameniva ťaženého, hr. do 100mm,  -0,16000t</t>
  </si>
  <si>
    <t>-1608501491</t>
  </si>
  <si>
    <t>1,0*5"s*dl ryhy</t>
  </si>
  <si>
    <t>3</t>
  </si>
  <si>
    <t>113307132.S</t>
  </si>
  <si>
    <t>Odstránenie podkladu v ploche do 200 m2 z betónu prostého, hr. vrstvy 150 do 300 mm,  -0,50000t</t>
  </si>
  <si>
    <t>716887125</t>
  </si>
  <si>
    <t>115101200.S</t>
  </si>
  <si>
    <t xml:space="preserve">Čerpanie vody z výkopu, na dopravnú výšku do 10 m </t>
  </si>
  <si>
    <t>hod</t>
  </si>
  <si>
    <t>81491071</t>
  </si>
  <si>
    <t>5</t>
  </si>
  <si>
    <t>119001801.S</t>
  </si>
  <si>
    <t>Ochranné zábradlie okolo výkopu, drevené výšky 1,10 m dvojtyčové</t>
  </si>
  <si>
    <t>m</t>
  </si>
  <si>
    <t>312977360</t>
  </si>
  <si>
    <t>5+2+5</t>
  </si>
  <si>
    <t>6</t>
  </si>
  <si>
    <t>130001101.S</t>
  </si>
  <si>
    <t>Príplatok k cenám za sťaženie výkopu v blízkosti podzemného vedenia alebo koreňov stromov - pre všetky triedy</t>
  </si>
  <si>
    <t>m3</t>
  </si>
  <si>
    <t>-1548939078</t>
  </si>
  <si>
    <t>7</t>
  </si>
  <si>
    <t>132201109.S</t>
  </si>
  <si>
    <t>Príplatok k cene za lepivosť pri hĺbení rýh šírky do 600 mm zapažených i nezapažených s urovnaním dna v hornine 3</t>
  </si>
  <si>
    <t>-123626538</t>
  </si>
  <si>
    <t>0,72/2</t>
  </si>
  <si>
    <t>8</t>
  </si>
  <si>
    <t>132201201.S</t>
  </si>
  <si>
    <t>Výkop ryhy šírky 600-2000mm horn.3 do 100m3</t>
  </si>
  <si>
    <t>-1247919878</t>
  </si>
  <si>
    <t>5,0*1,0*2,5"predpokladana dl*s*hl vykopu v ext</t>
  </si>
  <si>
    <t>9</t>
  </si>
  <si>
    <t>132201209.S</t>
  </si>
  <si>
    <t>Príplatok k cenám za lepivosť pri hĺbení rýh š. nad 600 do 2 000 mm zapaž. i nezapažených, s urovnaním dna v hornine 3</t>
  </si>
  <si>
    <t>1193717865</t>
  </si>
  <si>
    <t>12,5/2</t>
  </si>
  <si>
    <t>10</t>
  </si>
  <si>
    <t>139711101.S</t>
  </si>
  <si>
    <t>Výkop v uzavretých priestoroch s naložením výkopu na dopravný prostriedok v hornine 1 až 4</t>
  </si>
  <si>
    <t>-1234391966</t>
  </si>
  <si>
    <t>2,0*0,6*0,6"predpokladana dl*s*hl vykopu v miestnosti HUV</t>
  </si>
  <si>
    <t>11</t>
  </si>
  <si>
    <t>151101101.S</t>
  </si>
  <si>
    <t>Paženie a rozopretie stien rýh pre podzemné vedenie, príložné do 2 m</t>
  </si>
  <si>
    <t>274118337</t>
  </si>
  <si>
    <t>5,0*2,5*2</t>
  </si>
  <si>
    <t>12</t>
  </si>
  <si>
    <t>151101111.S</t>
  </si>
  <si>
    <t>Odstránenie paženia rýh pre podzemné vedenie, príložné hĺbky do 2 m</t>
  </si>
  <si>
    <t>-663515444</t>
  </si>
  <si>
    <t>13</t>
  </si>
  <si>
    <t>162201101.S</t>
  </si>
  <si>
    <t>Vodorovné premiestnenie výkopku z horniny 1-4 do 20m</t>
  </si>
  <si>
    <t>-1736495508</t>
  </si>
  <si>
    <t>0,72+12,5</t>
  </si>
  <si>
    <t>14</t>
  </si>
  <si>
    <t>162501102.S</t>
  </si>
  <si>
    <t>Vodorovné premiestnenie výkopku po spevnenej ceste z horniny tr.1-4, do 100 m3 na vzdialenosť do 3000 m</t>
  </si>
  <si>
    <t>482629773</t>
  </si>
  <si>
    <t>15</t>
  </si>
  <si>
    <t>162501105.S</t>
  </si>
  <si>
    <t>Vodorovné premiestnenie výkopku po spevnenej ceste z horniny tr.1-4, do 100 m3, príplatok k cene za každých ďalšich a začatých 1000 m</t>
  </si>
  <si>
    <t>-1138300570</t>
  </si>
  <si>
    <t>16</t>
  </si>
  <si>
    <t>167101101.S</t>
  </si>
  <si>
    <t>Nakladanie neuľahnutého výkopku z hornín tr.1-4 do 100 m3</t>
  </si>
  <si>
    <t>803494030</t>
  </si>
  <si>
    <t>17</t>
  </si>
  <si>
    <t>171201201.S</t>
  </si>
  <si>
    <t>Uloženie sypaniny na skládky do 100 m3</t>
  </si>
  <si>
    <t>-1937729234</t>
  </si>
  <si>
    <t>18</t>
  </si>
  <si>
    <t>171209002.S</t>
  </si>
  <si>
    <t>Poplatok za skladovanie - zemina a kamenivo (17 05) ostatné</t>
  </si>
  <si>
    <t>t</t>
  </si>
  <si>
    <t>1470464091</t>
  </si>
  <si>
    <t>13,22*1,98"odvoz zeminy na skladku</t>
  </si>
  <si>
    <t>19</t>
  </si>
  <si>
    <t>174101001.S</t>
  </si>
  <si>
    <t>Zásyp sypaninou so zhutnením jám, šachiet, rýh, zárezov alebo okolo objektov do 100 m3</t>
  </si>
  <si>
    <t>1874603642</t>
  </si>
  <si>
    <t>2,0*0,6*(0,6-0,1-0,3)"predpokladana dl*s*hl vykopu v miestnosti HUV</t>
  </si>
  <si>
    <t>5,0*1,0*(2,5-0,1-0,3)"predpokladana dl*s*hl vykopu v ext</t>
  </si>
  <si>
    <t>Súčet</t>
  </si>
  <si>
    <t>M</t>
  </si>
  <si>
    <t>583820000800.S</t>
  </si>
  <si>
    <t>Kameň lomový, z vyvretých hornín, zahádzkový nad 200 kg</t>
  </si>
  <si>
    <t>1823443823</t>
  </si>
  <si>
    <t>10,12*1,55"mnozstvo*objemova hmotnost makadamu</t>
  </si>
  <si>
    <t>21</t>
  </si>
  <si>
    <t>175101102.S</t>
  </si>
  <si>
    <t>Obsyp potrubia sypaninou z vhodných hornín 1 až 4 s prehodením sypaniny</t>
  </si>
  <si>
    <t>-1825785482</t>
  </si>
  <si>
    <t>2,0*0,6*0,3"predpokladana dl*s*hr_ryha v miestnosti HUV</t>
  </si>
  <si>
    <t>5,0*1,0*0,3"predpokladana dl*s*hr_ryha v ext</t>
  </si>
  <si>
    <t>22</t>
  </si>
  <si>
    <t>583310003200.S</t>
  </si>
  <si>
    <t>Štrkopiesok frakcia 0-32 mm</t>
  </si>
  <si>
    <t>-859075856</t>
  </si>
  <si>
    <t>1,86*1,68"mnozstvo*obj hmotnosť kameniva</t>
  </si>
  <si>
    <t>23</t>
  </si>
  <si>
    <t>181101102.S</t>
  </si>
  <si>
    <t>Úprava pláne v zárezoch v hornine 1-4 so zhutnením</t>
  </si>
  <si>
    <t>1426299254</t>
  </si>
  <si>
    <t>Zakladanie</t>
  </si>
  <si>
    <t>24</t>
  </si>
  <si>
    <t>215901101.S</t>
  </si>
  <si>
    <t>Zhutnenie podložia z rastlej horniny 1 až 4 pod násypy, z hornina súdržných do 92 % PS a nesúdržných</t>
  </si>
  <si>
    <t>-6588661</t>
  </si>
  <si>
    <t>2,0*0,6"predpokladana dl*s vykopu v miestnosti HUV</t>
  </si>
  <si>
    <t>5,0*1,0"predpokladana dl*s vykopu v ext</t>
  </si>
  <si>
    <t>Vodorovné konštrukcie</t>
  </si>
  <si>
    <t>25</t>
  </si>
  <si>
    <t>451572111</t>
  </si>
  <si>
    <t>Lôžko pod potrubie, stoky a drobné objekty, v otvorenom výkope z kameniva drobného ťaženého 0-4 mm</t>
  </si>
  <si>
    <t>-515419494</t>
  </si>
  <si>
    <t>2,0*0,6*0,1"predpokladana dl*s*hr_lozko pod potrubie v miestnosti HUV</t>
  </si>
  <si>
    <t>5,0*1,0*0,1"predpokladana dl*s*hr_lozko pod potrubie v ext</t>
  </si>
  <si>
    <t>Komunikácie</t>
  </si>
  <si>
    <t>26</t>
  </si>
  <si>
    <t>566902151.S</t>
  </si>
  <si>
    <t>Vyspravenie podkladu po prekopoch inžinierskych sietí plochy do 15 m2 asfaltovým betónom ACP, po zhutnení hr. 100 mm</t>
  </si>
  <si>
    <t>1093589115</t>
  </si>
  <si>
    <t>5,0*1,0"predpokladana dl*s_ryha v ext</t>
  </si>
  <si>
    <t>27</t>
  </si>
  <si>
    <t>566902163.S</t>
  </si>
  <si>
    <t>Vyspravenie podkladu po prekopoch inžinierskych sietí plochy do 15 m2 podkladovým betónom PB I tr. C 20/25 hr. 200 mm</t>
  </si>
  <si>
    <t>878032462</t>
  </si>
  <si>
    <t>28</t>
  </si>
  <si>
    <t>572744112.S</t>
  </si>
  <si>
    <t>Vyrovnanie povrchu doterajších krytov liatym asfaltom MA hr. nad 30 do 40 mm</t>
  </si>
  <si>
    <t>653430900</t>
  </si>
  <si>
    <t>5,0*1,2"predpokladana dl*s_ryha v ext</t>
  </si>
  <si>
    <t>Úpravy povrchov, podlahy, osadenie</t>
  </si>
  <si>
    <t>29</t>
  </si>
  <si>
    <t>631312141.S</t>
  </si>
  <si>
    <t>Doplnenie existujúcich mazanín prostým betónom (s dodaním hmôt) bez poteru rýh v mazaninách</t>
  </si>
  <si>
    <t>-1697623997</t>
  </si>
  <si>
    <t>2,0*0,6"predpokladana dl*s_ryha v miestnosti HUV</t>
  </si>
  <si>
    <t>Rúrové vedenie</t>
  </si>
  <si>
    <t>30</t>
  </si>
  <si>
    <t>230120095</t>
  </si>
  <si>
    <t>Montáž  vývodu signalizačného vodiča</t>
  </si>
  <si>
    <t>ks</t>
  </si>
  <si>
    <t>64</t>
  </si>
  <si>
    <t>1721127233</t>
  </si>
  <si>
    <t>31</t>
  </si>
  <si>
    <t>844014</t>
  </si>
  <si>
    <t>Vodič CE 4mm2 s PE izoláciou a plným Cu jadrom 200m balenie</t>
  </si>
  <si>
    <t>256</t>
  </si>
  <si>
    <t>-897608588</t>
  </si>
  <si>
    <t>32</t>
  </si>
  <si>
    <t>871221006.S</t>
  </si>
  <si>
    <t>Montáž vodovodného potrubia z dvojvsrtvového PE 100 SDR11/PN16 zváraných natupo D 63x5,8 mm</t>
  </si>
  <si>
    <t>1703157789</t>
  </si>
  <si>
    <t>33</t>
  </si>
  <si>
    <t>286130033700.S</t>
  </si>
  <si>
    <t>Rúra HDPE na vodu PE100 PN16 SDR11 63x5,8x100 m</t>
  </si>
  <si>
    <t>1011869517</t>
  </si>
  <si>
    <t>34</t>
  </si>
  <si>
    <t>286530020400.S</t>
  </si>
  <si>
    <t>Koleno 90° na tupo PE 100, na vodu, plyn a kanalizáciu, SDR 11 D 63 mm</t>
  </si>
  <si>
    <t>-37996711</t>
  </si>
  <si>
    <t>35</t>
  </si>
  <si>
    <t>892233111</t>
  </si>
  <si>
    <t>Preplach a dezinfekcia vodovodného potrubia DN od 40 do 70</t>
  </si>
  <si>
    <t>1062186758</t>
  </si>
  <si>
    <t>36</t>
  </si>
  <si>
    <t>892241111</t>
  </si>
  <si>
    <t>Ostatné práce na rúrovom vedení, tlakové skúšky vodovodného potrubia DN do 80</t>
  </si>
  <si>
    <t>-1143393327</t>
  </si>
  <si>
    <t>37</t>
  </si>
  <si>
    <t>892372111.S</t>
  </si>
  <si>
    <t>Zabezpečenie koncov vodovodného potrubia pri tlakových skúškach DN do 300</t>
  </si>
  <si>
    <t>-1813476365</t>
  </si>
  <si>
    <t>38</t>
  </si>
  <si>
    <t>899721131</t>
  </si>
  <si>
    <t>Označenie vodovodného potrubia bielou výstražnou fóliou</t>
  </si>
  <si>
    <t>96162956</t>
  </si>
  <si>
    <t>39</t>
  </si>
  <si>
    <t>283230008100.S</t>
  </si>
  <si>
    <t>Výstražná fólia PE, š. 300 mm, pre vodovod, farba biela</t>
  </si>
  <si>
    <t>1771648475</t>
  </si>
  <si>
    <t>Ostatné konštrukcie a práce-búranie</t>
  </si>
  <si>
    <t>40</t>
  </si>
  <si>
    <t>916561111.S</t>
  </si>
  <si>
    <t>Osadenie záhonového alebo parkového obrubníka betón., do lôžka z bet. pros. tr. C 12/15 s bočnou oporou</t>
  </si>
  <si>
    <t>-1916095464</t>
  </si>
  <si>
    <t>41</t>
  </si>
  <si>
    <t>592170002100.S</t>
  </si>
  <si>
    <t>Obrubník cestný, lxšxv 1000x100x200 mm, skosenie 15/15 mm</t>
  </si>
  <si>
    <t>-890180931</t>
  </si>
  <si>
    <t>42</t>
  </si>
  <si>
    <t>919735111.S</t>
  </si>
  <si>
    <t>Rezanie existujúceho asfaltového krytu alebo podkladu hĺbky do 50 mm</t>
  </si>
  <si>
    <t>636069846</t>
  </si>
  <si>
    <t>5,0+1,2+5,0</t>
  </si>
  <si>
    <t>43</t>
  </si>
  <si>
    <t>919735124.S</t>
  </si>
  <si>
    <t>Rezanie existujúceho betónového krytu alebo podkladu hĺbky nad 150 do 200 mm</t>
  </si>
  <si>
    <t>-1337498759</t>
  </si>
  <si>
    <t>5,0+1,0+5,0"ryha v ext</t>
  </si>
  <si>
    <t>2,0+2,0"ryha v miestnosti HUV</t>
  </si>
  <si>
    <t>44</t>
  </si>
  <si>
    <t>952902110.S</t>
  </si>
  <si>
    <t>Čistenie budov zametaním v miestnostiach, chodbách, na schodišti a na povalách</t>
  </si>
  <si>
    <t>-1698570256</t>
  </si>
  <si>
    <t>45</t>
  </si>
  <si>
    <t>962022391.S</t>
  </si>
  <si>
    <t>Búranie muriva alebo vybúranie otvorov plochy nad 4 m2 nadzákladového kamenného príp. zmieš. na akúkoľvek maltu,  -2,38500t</t>
  </si>
  <si>
    <t>-159818195</t>
  </si>
  <si>
    <t>0,3*0,3*0,6"otvor pre prestup potrubia</t>
  </si>
  <si>
    <t>46</t>
  </si>
  <si>
    <t>965043331.S</t>
  </si>
  <si>
    <t>Búranie podkladov pod dlažby, liatych dlažieb a mazanín,betón s poterom,teracom hr.do 100 mm, plochy do 4 m2 -2,20000t</t>
  </si>
  <si>
    <t>-1956433714</t>
  </si>
  <si>
    <t>2,0*0,6*0,3"predpokladana dl*s*hr_buranie podlahy v miestnosti HUV</t>
  </si>
  <si>
    <t>47</t>
  </si>
  <si>
    <t>969011121.S</t>
  </si>
  <si>
    <t>Vybúranie vodovodného vedenia DN do 52 mm,  -0,01300t</t>
  </si>
  <si>
    <t>-428053726</t>
  </si>
  <si>
    <t>48</t>
  </si>
  <si>
    <t>979082212.S</t>
  </si>
  <si>
    <t>Vodorovná doprava sutiny po suchu s naložením a so zložením na vzdialenosť do 50 m</t>
  </si>
  <si>
    <t>-688270342</t>
  </si>
  <si>
    <t>49</t>
  </si>
  <si>
    <t>979082213.S</t>
  </si>
  <si>
    <t>Vodorovná doprava sutiny so zložením a hrubým urovnaním na vzdialenosť do 1 km</t>
  </si>
  <si>
    <t>-1957517079</t>
  </si>
  <si>
    <t>50</t>
  </si>
  <si>
    <t>979082219.S</t>
  </si>
  <si>
    <t>Príplatok k cene za každý ďalší aj začatý 1 km nad 1 km pre vodorovnú dopravu sutiny</t>
  </si>
  <si>
    <t>1885821184</t>
  </si>
  <si>
    <t>51</t>
  </si>
  <si>
    <t>979089012.S</t>
  </si>
  <si>
    <t>Poplatok za skladovanie - betón, tehly, dlaždice (17 01) ostatné</t>
  </si>
  <si>
    <t>-727239930</t>
  </si>
  <si>
    <t>99</t>
  </si>
  <si>
    <t>Presun hmôt HSV</t>
  </si>
  <si>
    <t>52</t>
  </si>
  <si>
    <t>998224111.S</t>
  </si>
  <si>
    <t>Presun hmôt pre pozemné komunikácie s krytom monolitickým betónovým akejkoľvek dĺžky objektu</t>
  </si>
  <si>
    <t>-255170370</t>
  </si>
  <si>
    <t>53</t>
  </si>
  <si>
    <t>998224191.S</t>
  </si>
  <si>
    <t>Príplatok za zväčšený presun pre pozemné komunikácie s krytom monolitickým betónovým nad vymedzenú najväčšiu dopravnú vzdialenosť do 1000 m</t>
  </si>
  <si>
    <t>-935518002</t>
  </si>
  <si>
    <t>54</t>
  </si>
  <si>
    <t>998276101.S</t>
  </si>
  <si>
    <t>Presun hmôt pre rúrové vedenie hĺbené z rúr z plast., hmôt alebo sklolamin. v otvorenom výkope</t>
  </si>
  <si>
    <t>-1786706380</t>
  </si>
  <si>
    <t>PSV</t>
  </si>
  <si>
    <t>Práce a dodávky PSV</t>
  </si>
  <si>
    <t>711</t>
  </si>
  <si>
    <t>Izolácie proti vode a vlhkosti</t>
  </si>
  <si>
    <t>55</t>
  </si>
  <si>
    <t>711113304.S</t>
  </si>
  <si>
    <t>Zhotovenie  izolácie proti zemnej vlhkosti na zvislej ploche náterom z tekutej gumy hr. 3 mm</t>
  </si>
  <si>
    <t>-1578983158</t>
  </si>
  <si>
    <t>56</t>
  </si>
  <si>
    <t>245610003300.S</t>
  </si>
  <si>
    <t>Náterová hydroizolácia, 1-zložková na báze modifikovaných asfaltov, tekutá guma, spotreba 0,5-2,0 kg/m2, 10 kg</t>
  </si>
  <si>
    <t>kg</t>
  </si>
  <si>
    <t>-781067113</t>
  </si>
  <si>
    <t>57</t>
  </si>
  <si>
    <t>711113312.S</t>
  </si>
  <si>
    <t>Zhotovenie  izolácie proti zemnej vlhkosti na zvislej ploche náterom z kryštalickej izolácie 2x</t>
  </si>
  <si>
    <t>1177843282</t>
  </si>
  <si>
    <t>58</t>
  </si>
  <si>
    <t>245640000100.S</t>
  </si>
  <si>
    <t>Hmota hydroizolačná kryštalická</t>
  </si>
  <si>
    <t>1336796543</t>
  </si>
  <si>
    <t>59</t>
  </si>
  <si>
    <t>711747067.S</t>
  </si>
  <si>
    <t>Zhotovenie detailov oprac.rúr.prestupov pod tesniacou objímkou priemer do 300 mm NAIP</t>
  </si>
  <si>
    <t>1914759686</t>
  </si>
  <si>
    <t>60</t>
  </si>
  <si>
    <t>900520</t>
  </si>
  <si>
    <t>Tesniaca manžeta "C" rozmer 50x200mm, MIVA</t>
  </si>
  <si>
    <t>167046986</t>
  </si>
  <si>
    <t>0,980392156862745*1,02 'Prepočítané koeficientom množstva</t>
  </si>
  <si>
    <t>61</t>
  </si>
  <si>
    <t>711786066.S</t>
  </si>
  <si>
    <t>Zhotovenie tesnenia rúr. prestupov HIZOT tmelom z epoxid. živice a tkaninou priemer do 200 mm</t>
  </si>
  <si>
    <t>-2105100274</t>
  </si>
  <si>
    <t>62</t>
  </si>
  <si>
    <t>235210000400.S</t>
  </si>
  <si>
    <t>Živica epoxidová 2-zložková nízko viskózna</t>
  </si>
  <si>
    <t>416461238</t>
  </si>
  <si>
    <t>1*0,33 'Prepočítané koeficientom množstva</t>
  </si>
  <si>
    <t>63</t>
  </si>
  <si>
    <t>998711101.S</t>
  </si>
  <si>
    <t>Presun hmôt pre izoláciu proti vode v objektoch výšky do 6 m</t>
  </si>
  <si>
    <t>608373120</t>
  </si>
  <si>
    <t>713</t>
  </si>
  <si>
    <t>Izolácie tepelné</t>
  </si>
  <si>
    <t>713482121.S</t>
  </si>
  <si>
    <t>Montáž trubíc z PE, hr.15-20 mm,vnút.priemer do 38 mm</t>
  </si>
  <si>
    <t>692446123</t>
  </si>
  <si>
    <t>65</t>
  </si>
  <si>
    <t>283310004800.S</t>
  </si>
  <si>
    <t>Izolačná PE trubica dxhr. 28x20 mm, nadrezaná, na izolovanie rozvodov vody, kúrenia, zdravotechniky</t>
  </si>
  <si>
    <t>128</t>
  </si>
  <si>
    <t>1502327595</t>
  </si>
  <si>
    <t>66</t>
  </si>
  <si>
    <t>283310004900.S</t>
  </si>
  <si>
    <t>Izolačná PE trubica dxhr. 35x20 mm, nadrezaná, na izolovanie rozvodov vody, kúrenia, zdravotechniky</t>
  </si>
  <si>
    <t>1087626416</t>
  </si>
  <si>
    <t>19,6078431372549*1,02 'Prepočítané koeficientom množstva</t>
  </si>
  <si>
    <t>67</t>
  </si>
  <si>
    <t>713482122.S</t>
  </si>
  <si>
    <t>Montáž trubíc z PE, hr.15-20 mm,vnút.priemer 39-70 mm</t>
  </si>
  <si>
    <t>959073324</t>
  </si>
  <si>
    <t>68</t>
  </si>
  <si>
    <t>283310005200.S</t>
  </si>
  <si>
    <t>Izolačná PE trubica dxhr. 54x20 mm, nadrezaná, na izolovanie rozvodov vody, kúrenia, zdravotechniky</t>
  </si>
  <si>
    <t>1164265595</t>
  </si>
  <si>
    <t>124*1,02 'Prepočítané koeficientom množstva</t>
  </si>
  <si>
    <t>69</t>
  </si>
  <si>
    <t>998713102.S</t>
  </si>
  <si>
    <t>Presun hmôt pre izolácie tepelné v objektoch výšky nad 6 m do 12 m</t>
  </si>
  <si>
    <t>1635943380</t>
  </si>
  <si>
    <t>722</t>
  </si>
  <si>
    <t>Zdravotechnika - vnútorný vodovod</t>
  </si>
  <si>
    <t>70</t>
  </si>
  <si>
    <t>230140014.S</t>
  </si>
  <si>
    <t>Montáž rúrok Dxt 28x1 mm, z nehrdzavejúcej ocele tr. 17</t>
  </si>
  <si>
    <t>-1905984554</t>
  </si>
  <si>
    <t>71</t>
  </si>
  <si>
    <t>141120000400.S</t>
  </si>
  <si>
    <t>Rúra oceľová nerezová lisovacia Inox d 28,0 mm, hr. steny 1,2 mm, AISI 316 L</t>
  </si>
  <si>
    <t>-305013</t>
  </si>
  <si>
    <t>72</t>
  </si>
  <si>
    <t>230140025.S</t>
  </si>
  <si>
    <t>Montáž rúrok Dxt 38x2 mm, z nehrdzavejúcej ocele tr. 17</t>
  </si>
  <si>
    <t>-1985703027</t>
  </si>
  <si>
    <t>73</t>
  </si>
  <si>
    <t>141120000500.S</t>
  </si>
  <si>
    <t>Rúra oceľová nerezová lisovacia Inox d 35,0 mm, hr. steny 1,5 mm, AISI 316 L</t>
  </si>
  <si>
    <t>2135925534</t>
  </si>
  <si>
    <t>74</t>
  </si>
  <si>
    <t>280814</t>
  </si>
  <si>
    <t>Koleno 90° FF INOX, priemer 35 mm</t>
  </si>
  <si>
    <t>-917688949</t>
  </si>
  <si>
    <t>75</t>
  </si>
  <si>
    <t>230140036.S</t>
  </si>
  <si>
    <t>Montáž rúrok Dxt 57x2 mm, z nehrdzavejúcej ocele tr. 17</t>
  </si>
  <si>
    <t>-1441221087</t>
  </si>
  <si>
    <t>76</t>
  </si>
  <si>
    <t>141120000700.S</t>
  </si>
  <si>
    <t>Rúra oceľová nerezová lisovacia Inox d 54,0 mm, hr. steny 1,5 mm, AISI 316 L</t>
  </si>
  <si>
    <t>1824612353</t>
  </si>
  <si>
    <t>77</t>
  </si>
  <si>
    <t>281229</t>
  </si>
  <si>
    <t>Spojka redukovaná INOX, priemer 54 x 35 mm</t>
  </si>
  <si>
    <t>-689185580</t>
  </si>
  <si>
    <t>1"na chodbe</t>
  </si>
  <si>
    <t>78</t>
  </si>
  <si>
    <t>281228</t>
  </si>
  <si>
    <t>Spojka redukovaná INOX, priemer 54 x 28 mm</t>
  </si>
  <si>
    <t>-915528403</t>
  </si>
  <si>
    <t>1"v miestnosti</t>
  </si>
  <si>
    <t>79</t>
  </si>
  <si>
    <t>280816</t>
  </si>
  <si>
    <t>Koleno 90° FF INOX, priemer 54 mm</t>
  </si>
  <si>
    <t>3731892</t>
  </si>
  <si>
    <t>80</t>
  </si>
  <si>
    <t>281816</t>
  </si>
  <si>
    <t>Zátka INOX, priemer 54 mm</t>
  </si>
  <si>
    <t>-1881576867</t>
  </si>
  <si>
    <t>81</t>
  </si>
  <si>
    <t>230140294.S</t>
  </si>
  <si>
    <t>Zhotovenie odbočky Dxt 28x1,2 mm, z nehrdzavejúcej ocele tr. 17</t>
  </si>
  <si>
    <t>-759242907</t>
  </si>
  <si>
    <t>82</t>
  </si>
  <si>
    <t>280913</t>
  </si>
  <si>
    <t>T-kus INOX, priemer 28 mm</t>
  </si>
  <si>
    <t>1606145095</t>
  </si>
  <si>
    <t>2"v miestnosti</t>
  </si>
  <si>
    <t>83</t>
  </si>
  <si>
    <t>230140305.S</t>
  </si>
  <si>
    <t>Zhotovenie odbočky Dxt 38x2 mm, z nehrdzavejúcej ocele tr. 17</t>
  </si>
  <si>
    <t>1871127351</t>
  </si>
  <si>
    <t>84</t>
  </si>
  <si>
    <t>280914</t>
  </si>
  <si>
    <t>T-kus INOX, priemer 35 mm</t>
  </si>
  <si>
    <t>-577991292</t>
  </si>
  <si>
    <t>85</t>
  </si>
  <si>
    <t>230140316.S</t>
  </si>
  <si>
    <t>Zhotovenie odbočky Dxt 54x1,5 mm, z nehrdzavejúcej ocele tr. 17</t>
  </si>
  <si>
    <t>210194764</t>
  </si>
  <si>
    <t>86</t>
  </si>
  <si>
    <t>281124</t>
  </si>
  <si>
    <t>T-kus redukovaný INOX, priemer 54 x 28 x 54 mm</t>
  </si>
  <si>
    <t>1450273966</t>
  </si>
  <si>
    <t>87</t>
  </si>
  <si>
    <t>281125</t>
  </si>
  <si>
    <t>T-kus redukovaný INOX, priemer 54 x 35 x 54 mm</t>
  </si>
  <si>
    <t>-256486072</t>
  </si>
  <si>
    <t>88</t>
  </si>
  <si>
    <t>280916</t>
  </si>
  <si>
    <t>T-kus INOX, priemer 54 mm</t>
  </si>
  <si>
    <t>1258050557</t>
  </si>
  <si>
    <t>89</t>
  </si>
  <si>
    <t>230203635.S</t>
  </si>
  <si>
    <t>Montáž prechod kolena 90° s vnútorným závitom SDR11</t>
  </si>
  <si>
    <t>35259334</t>
  </si>
  <si>
    <t>90</t>
  </si>
  <si>
    <t>280418</t>
  </si>
  <si>
    <t>Prechod INOX, priemer 28 mm s vnútorným závitom Rp1"</t>
  </si>
  <si>
    <t>-667723716</t>
  </si>
  <si>
    <t>91</t>
  </si>
  <si>
    <t>280421</t>
  </si>
  <si>
    <t>Prechod INOX, priemer 35 mm s vnútorným závitom Rp1 1/4"</t>
  </si>
  <si>
    <t>1365579982</t>
  </si>
  <si>
    <t>92</t>
  </si>
  <si>
    <t>280426</t>
  </si>
  <si>
    <t>Prechod INOX, priemer 54 mm s vnútorným závitom Rp2"</t>
  </si>
  <si>
    <t>-626067932</t>
  </si>
  <si>
    <t>93</t>
  </si>
  <si>
    <t>722110818.S</t>
  </si>
  <si>
    <t>Demontáž potrubia z liatinových tlakových rúr prírubových TP nad DN 125 do DN 200,  -0,07648t</t>
  </si>
  <si>
    <t>-1319651743</t>
  </si>
  <si>
    <t>94</t>
  </si>
  <si>
    <t>722130803.S</t>
  </si>
  <si>
    <t>Demontáž potrubia z oceľových rúrok závitových nad DN 40 do DN 50,  -0,00670t</t>
  </si>
  <si>
    <t>-1414316283</t>
  </si>
  <si>
    <t>150"menené potrubie</t>
  </si>
  <si>
    <t>14"nefunkcne potrubie</t>
  </si>
  <si>
    <t>95</t>
  </si>
  <si>
    <t>722130916.S</t>
  </si>
  <si>
    <t>Oprava vodovodného potrubia závitového prerezanie oceľovej rúrky do DN 50</t>
  </si>
  <si>
    <t>-1840086763</t>
  </si>
  <si>
    <t>96</t>
  </si>
  <si>
    <t>722131934.S</t>
  </si>
  <si>
    <t>Oprava vodovodného potrubia závitového prepojenie doterajšieho potrubia DN 32</t>
  </si>
  <si>
    <t>-1142074443</t>
  </si>
  <si>
    <t>97</t>
  </si>
  <si>
    <t>722190901.S</t>
  </si>
  <si>
    <t>Uzatvorenie alebo otvorenie vodovodného potrubia, vrátane vypustenia a napustenia potrubia</t>
  </si>
  <si>
    <t>-518316619</t>
  </si>
  <si>
    <t>98</t>
  </si>
  <si>
    <t>722220855.S</t>
  </si>
  <si>
    <t>Demontáž armatúry závitovej s jedným závitom nad G 6/4 do G 2 1/2,  -0,00516t</t>
  </si>
  <si>
    <t>530027167</t>
  </si>
  <si>
    <t>722220863.S</t>
  </si>
  <si>
    <t>Demontáž armatúry závitovej s dvomi závitmi do G 6/4,  -0,00146t</t>
  </si>
  <si>
    <t>740729324</t>
  </si>
  <si>
    <t>100</t>
  </si>
  <si>
    <t>722221010.S</t>
  </si>
  <si>
    <t>Montáž guľového kohúta závitového priameho pre vodu G 1/2</t>
  </si>
  <si>
    <t>-1989853493</t>
  </si>
  <si>
    <t>101</t>
  </si>
  <si>
    <t>551110004900.S</t>
  </si>
  <si>
    <t>Guľový uzáver pre vodu 1/2", niklovaná mosadz</t>
  </si>
  <si>
    <t>-711387806</t>
  </si>
  <si>
    <t>102</t>
  </si>
  <si>
    <t>FT209/15</t>
  </si>
  <si>
    <t>šróbenie 1/2"</t>
  </si>
  <si>
    <t>-95536298</t>
  </si>
  <si>
    <t>103</t>
  </si>
  <si>
    <t>722221015.S</t>
  </si>
  <si>
    <t>Montáž guľového kohúta závitového priameho pre vodu G 3/4</t>
  </si>
  <si>
    <t>1769137307</t>
  </si>
  <si>
    <t>104</t>
  </si>
  <si>
    <t>551110005000.S</t>
  </si>
  <si>
    <t>Guľový uzáver pre vodu 3/4", niklovaná mosadz</t>
  </si>
  <si>
    <t>-1590249234</t>
  </si>
  <si>
    <t>105</t>
  </si>
  <si>
    <t>FT209/20</t>
  </si>
  <si>
    <t>šróbenie 3/4"</t>
  </si>
  <si>
    <t>-949539901</t>
  </si>
  <si>
    <t>106</t>
  </si>
  <si>
    <t>722221020.S</t>
  </si>
  <si>
    <t>Montáž guľového kohúta závitového priameho pre vodu G 1</t>
  </si>
  <si>
    <t>-573366154</t>
  </si>
  <si>
    <t>107</t>
  </si>
  <si>
    <t>551110005100.S</t>
  </si>
  <si>
    <t>Guľový uzáver pre vodu 1", niklovaná mosadz</t>
  </si>
  <si>
    <t>1001261100</t>
  </si>
  <si>
    <t>108</t>
  </si>
  <si>
    <t>FT209/25</t>
  </si>
  <si>
    <t>šróbenie 1"</t>
  </si>
  <si>
    <t>-743101901</t>
  </si>
  <si>
    <t>109</t>
  </si>
  <si>
    <t>722221030.S</t>
  </si>
  <si>
    <t>Montáž guľového kohúta závitového priameho pre vodu G 6/4</t>
  </si>
  <si>
    <t>713120602</t>
  </si>
  <si>
    <t>110</t>
  </si>
  <si>
    <t>551110005900.S</t>
  </si>
  <si>
    <t>Guľový uzáver pre vodu 6/4", niklovaná mosadz</t>
  </si>
  <si>
    <t>464860742</t>
  </si>
  <si>
    <t>111</t>
  </si>
  <si>
    <t>FT209/40</t>
  </si>
  <si>
    <t>šróbenie 6/4"</t>
  </si>
  <si>
    <t>-1475270826</t>
  </si>
  <si>
    <t>112</t>
  </si>
  <si>
    <t>722221082.S</t>
  </si>
  <si>
    <t>Montáž guľového kohúta vypúšťacieho závitového G 1/2</t>
  </si>
  <si>
    <t>-1617189929</t>
  </si>
  <si>
    <t>113</t>
  </si>
  <si>
    <t>551110011200.S</t>
  </si>
  <si>
    <t>Guľový uzáver vypúšťací s páčkou, 1/2" M, mosadz</t>
  </si>
  <si>
    <t>875595945</t>
  </si>
  <si>
    <t>114</t>
  </si>
  <si>
    <t>722221140.S</t>
  </si>
  <si>
    <t>Montáž guľového kohúta závitového nerezového G 5/4</t>
  </si>
  <si>
    <t>-1977217843</t>
  </si>
  <si>
    <t>115</t>
  </si>
  <si>
    <t>551110022000.S</t>
  </si>
  <si>
    <t>Guľový uzáver závitový 1-dielny, 5/4", dĺ. 78 mm, nerez, redukovaný prietok, tesnenie PTFE</t>
  </si>
  <si>
    <t>731866787</t>
  </si>
  <si>
    <t>116</t>
  </si>
  <si>
    <t>722221150.S</t>
  </si>
  <si>
    <t>Montáž guľového kohúta závitového nerezového G 2</t>
  </si>
  <si>
    <t>1796341466</t>
  </si>
  <si>
    <t>117</t>
  </si>
  <si>
    <t>551110022200.S</t>
  </si>
  <si>
    <t>Guľový uzáver závitový 1-dielny, 2", dĺ. 100 mm, nerez, redukovaný prietok, tesnenie PTFE</t>
  </si>
  <si>
    <t>373314610</t>
  </si>
  <si>
    <t>118</t>
  </si>
  <si>
    <t>722221330.S</t>
  </si>
  <si>
    <t>Montáž spätnej klapky závitovej pre vodu G 2</t>
  </si>
  <si>
    <t>-1023645365</t>
  </si>
  <si>
    <t>119</t>
  </si>
  <si>
    <t>551190001300.S</t>
  </si>
  <si>
    <t>Spätná klapka vodorovná závitová 2", PN 10, pre vodu, mosadz</t>
  </si>
  <si>
    <t>-178432750</t>
  </si>
  <si>
    <t>120</t>
  </si>
  <si>
    <t>722221385.S</t>
  </si>
  <si>
    <t>Montáž vodovodného filtra závitového G 2</t>
  </si>
  <si>
    <t>-704173502</t>
  </si>
  <si>
    <t>121</t>
  </si>
  <si>
    <t>422010003400.S</t>
  </si>
  <si>
    <t>Filter závitový na vodu 2", FF, PN 20, mosadz</t>
  </si>
  <si>
    <t>1912651955</t>
  </si>
  <si>
    <t>122</t>
  </si>
  <si>
    <t>722290226.S</t>
  </si>
  <si>
    <t>Tlaková skúška vodovodného potrubia závitového do DN 50</t>
  </si>
  <si>
    <t>-1958984748</t>
  </si>
  <si>
    <t>123</t>
  </si>
  <si>
    <t>722290234.S</t>
  </si>
  <si>
    <t>Prepláchnutie a dezinfekcia vodovodného potrubia do DN 80</t>
  </si>
  <si>
    <t>-1722323996</t>
  </si>
  <si>
    <t>124</t>
  </si>
  <si>
    <t>722290822.S</t>
  </si>
  <si>
    <t>Vnútrostav. premiestnenie vybúraných hmôt vnútorný vodovod vodorovne do 100 m z budov vys. do 12 m</t>
  </si>
  <si>
    <t>1729450602</t>
  </si>
  <si>
    <t>125</t>
  </si>
  <si>
    <t>998722102.S</t>
  </si>
  <si>
    <t>Presun hmôt pre vnútorný vodovod v objektoch výšky nad 6 do 12 m</t>
  </si>
  <si>
    <t>-1107882493</t>
  </si>
  <si>
    <t>767</t>
  </si>
  <si>
    <t>Konštrukcie doplnkové kovové</t>
  </si>
  <si>
    <t>126</t>
  </si>
  <si>
    <t>230050031.S</t>
  </si>
  <si>
    <t>Montáž doplnkových konštrukcií - z profilov. materiálov</t>
  </si>
  <si>
    <t>-1952159108</t>
  </si>
  <si>
    <t>127</t>
  </si>
  <si>
    <t>01.1</t>
  </si>
  <si>
    <t>Kotviace príslušenstvo, nosník, podložka, závitová tyč, ...</t>
  </si>
  <si>
    <t>73303862</t>
  </si>
  <si>
    <t>230050033.S</t>
  </si>
  <si>
    <t>Montáž doplnkových konštrukcií - z rúrkových materiálov</t>
  </si>
  <si>
    <t>1690723382</t>
  </si>
  <si>
    <t>129</t>
  </si>
  <si>
    <t>286710007500.S</t>
  </si>
  <si>
    <t>Potrubná objímka pozinkovaná, rozsah upínania D 48-53 mm, DN potrubia 1 1/2", M8, EPDM izolant</t>
  </si>
  <si>
    <t>1000480333</t>
  </si>
  <si>
    <t>130</t>
  </si>
  <si>
    <t>286710007700.S</t>
  </si>
  <si>
    <t>Potrubná objímka pozinkovaná, rozsah upínania D 59-66 mm, DN potrubia 2", M8, EPDM izolant</t>
  </si>
  <si>
    <t>-1357398848</t>
  </si>
  <si>
    <t>131</t>
  </si>
  <si>
    <t>998767102.S</t>
  </si>
  <si>
    <t>Presun hmôt pre kovové stavebné doplnkové konštrukcie v objektoch výšky nad 6 do 12 m</t>
  </si>
  <si>
    <t>-1568614354</t>
  </si>
  <si>
    <t>VRN</t>
  </si>
  <si>
    <t>Vedľajšie rozpočtové náklady</t>
  </si>
  <si>
    <t>132</t>
  </si>
  <si>
    <t>000600024.S</t>
  </si>
  <si>
    <t>Zariadenie staveniska - prevádzkové dopravné značenie po stavenisku</t>
  </si>
  <si>
    <t>sub</t>
  </si>
  <si>
    <t>1024</t>
  </si>
  <si>
    <t>1325904625</t>
  </si>
  <si>
    <t>133</t>
  </si>
  <si>
    <t>000600052.S</t>
  </si>
  <si>
    <t>Zariadenie staveniska - vyvolané investície zariadenia staveniska premostenia</t>
  </si>
  <si>
    <t>623840931</t>
  </si>
  <si>
    <t>134</t>
  </si>
  <si>
    <t>000900023.S</t>
  </si>
  <si>
    <t>Vplyv územia - územie so sťaženými výrobnými podmienkami čistenie komunikácií</t>
  </si>
  <si>
    <t>-992068771</t>
  </si>
  <si>
    <t>135</t>
  </si>
  <si>
    <t>001400011.S</t>
  </si>
  <si>
    <t>Ostatné náklady stavby - zabezpečovacie práce pri zastavení vody bez rozlíšenia, poplatok BVS</t>
  </si>
  <si>
    <t>-249750213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</si>
</sst>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8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3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0" fillId="0" borderId="0" xfId="0"/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>
      <c r="AR2" s="240"/>
      <c r="AS2" s="240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>
      <c r="B4" s="20"/>
      <c r="C4" s="21"/>
      <c r="D4" s="22" t="s">
        <v>8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9</v>
      </c>
      <c r="BE4" s="24" t="s">
        <v>10</v>
      </c>
      <c r="BS4" s="16" t="s">
        <v>11</v>
      </c>
    </row>
    <row r="5" spans="1:74" s="1" customFormat="1" ht="12" customHeight="1">
      <c r="B5" s="20"/>
      <c r="C5" s="21"/>
      <c r="D5" s="25" t="s">
        <v>12</v>
      </c>
      <c r="E5" s="21"/>
      <c r="F5" s="21"/>
      <c r="G5" s="21"/>
      <c r="H5" s="21"/>
      <c r="I5" s="21"/>
      <c r="J5" s="21"/>
      <c r="K5" s="272" t="s">
        <v>13</v>
      </c>
      <c r="L5" s="273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1"/>
      <c r="AQ5" s="21"/>
      <c r="AR5" s="19"/>
      <c r="BE5" s="269" t="s">
        <v>14</v>
      </c>
      <c r="BS5" s="16" t="s">
        <v>6</v>
      </c>
    </row>
    <row r="6" spans="1:74" s="1" customFormat="1" ht="36.950000000000003" customHeight="1">
      <c r="B6" s="20"/>
      <c r="C6" s="21"/>
      <c r="D6" s="27" t="s">
        <v>15</v>
      </c>
      <c r="E6" s="21"/>
      <c r="F6" s="21"/>
      <c r="G6" s="21"/>
      <c r="H6" s="21"/>
      <c r="I6" s="21"/>
      <c r="J6" s="21"/>
      <c r="K6" s="274" t="s">
        <v>16</v>
      </c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3"/>
      <c r="AG6" s="273"/>
      <c r="AH6" s="273"/>
      <c r="AI6" s="273"/>
      <c r="AJ6" s="273"/>
      <c r="AK6" s="273"/>
      <c r="AL6" s="273"/>
      <c r="AM6" s="273"/>
      <c r="AN6" s="273"/>
      <c r="AO6" s="273"/>
      <c r="AP6" s="21"/>
      <c r="AQ6" s="21"/>
      <c r="AR6" s="19"/>
      <c r="BE6" s="270"/>
      <c r="BS6" s="16" t="s">
        <v>6</v>
      </c>
    </row>
    <row r="7" spans="1:74" s="1" customFormat="1" ht="12" customHeight="1">
      <c r="B7" s="20"/>
      <c r="C7" s="21"/>
      <c r="D7" s="28" t="s">
        <v>17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18</v>
      </c>
      <c r="AL7" s="21"/>
      <c r="AM7" s="21"/>
      <c r="AN7" s="26" t="s">
        <v>1</v>
      </c>
      <c r="AO7" s="21"/>
      <c r="AP7" s="21"/>
      <c r="AQ7" s="21"/>
      <c r="AR7" s="19"/>
      <c r="BE7" s="270"/>
      <c r="BS7" s="16" t="s">
        <v>6</v>
      </c>
    </row>
    <row r="8" spans="1:74" s="1" customFormat="1" ht="12" customHeight="1">
      <c r="B8" s="20"/>
      <c r="C8" s="21"/>
      <c r="D8" s="28" t="s">
        <v>19</v>
      </c>
      <c r="E8" s="21"/>
      <c r="F8" s="21"/>
      <c r="G8" s="21"/>
      <c r="H8" s="21"/>
      <c r="I8" s="21"/>
      <c r="J8" s="21"/>
      <c r="K8" s="26" t="s">
        <v>20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21</v>
      </c>
      <c r="AL8" s="21"/>
      <c r="AM8" s="21"/>
      <c r="AN8" s="29" t="s">
        <v>22</v>
      </c>
      <c r="AO8" s="21"/>
      <c r="AP8" s="21"/>
      <c r="AQ8" s="21"/>
      <c r="AR8" s="19"/>
      <c r="BE8" s="270"/>
      <c r="BS8" s="16" t="s">
        <v>6</v>
      </c>
    </row>
    <row r="9" spans="1:74" s="1" customFormat="1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70"/>
      <c r="BS9" s="16" t="s">
        <v>6</v>
      </c>
    </row>
    <row r="10" spans="1:74" s="1" customFormat="1" ht="12" customHeight="1">
      <c r="B10" s="20"/>
      <c r="C10" s="21"/>
      <c r="D10" s="28" t="s">
        <v>23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24</v>
      </c>
      <c r="AL10" s="21"/>
      <c r="AM10" s="21"/>
      <c r="AN10" s="26" t="s">
        <v>1</v>
      </c>
      <c r="AO10" s="21"/>
      <c r="AP10" s="21"/>
      <c r="AQ10" s="21"/>
      <c r="AR10" s="19"/>
      <c r="BE10" s="270"/>
      <c r="BS10" s="16" t="s">
        <v>6</v>
      </c>
    </row>
    <row r="11" spans="1:74" s="1" customFormat="1" ht="18.399999999999999" customHeight="1">
      <c r="B11" s="20"/>
      <c r="C11" s="21"/>
      <c r="D11" s="21"/>
      <c r="E11" s="26" t="s">
        <v>25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26</v>
      </c>
      <c r="AL11" s="21"/>
      <c r="AM11" s="21"/>
      <c r="AN11" s="26" t="s">
        <v>1</v>
      </c>
      <c r="AO11" s="21"/>
      <c r="AP11" s="21"/>
      <c r="AQ11" s="21"/>
      <c r="AR11" s="19"/>
      <c r="BE11" s="270"/>
      <c r="BS11" s="16" t="s">
        <v>6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70"/>
      <c r="BS12" s="16" t="s">
        <v>6</v>
      </c>
    </row>
    <row r="13" spans="1:74" s="1" customFormat="1" ht="12" customHeight="1">
      <c r="B13" s="20"/>
      <c r="C13" s="21"/>
      <c r="D13" s="28" t="s">
        <v>27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24</v>
      </c>
      <c r="AL13" s="21"/>
      <c r="AM13" s="21"/>
      <c r="AN13" s="30" t="s">
        <v>28</v>
      </c>
      <c r="AO13" s="21"/>
      <c r="AP13" s="21"/>
      <c r="AQ13" s="21"/>
      <c r="AR13" s="19"/>
      <c r="BE13" s="270"/>
      <c r="BS13" s="16" t="s">
        <v>6</v>
      </c>
    </row>
    <row r="14" spans="1:74" ht="12.75">
      <c r="B14" s="20"/>
      <c r="C14" s="21"/>
      <c r="D14" s="21"/>
      <c r="E14" s="275" t="s">
        <v>28</v>
      </c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8" t="s">
        <v>26</v>
      </c>
      <c r="AL14" s="21"/>
      <c r="AM14" s="21"/>
      <c r="AN14" s="30" t="s">
        <v>28</v>
      </c>
      <c r="AO14" s="21"/>
      <c r="AP14" s="21"/>
      <c r="AQ14" s="21"/>
      <c r="AR14" s="19"/>
      <c r="BE14" s="270"/>
      <c r="BS14" s="16" t="s">
        <v>6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70"/>
      <c r="BS15" s="16" t="s">
        <v>4</v>
      </c>
    </row>
    <row r="16" spans="1:74" s="1" customFormat="1" ht="12" customHeight="1">
      <c r="B16" s="20"/>
      <c r="C16" s="21"/>
      <c r="D16" s="28" t="s">
        <v>29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24</v>
      </c>
      <c r="AL16" s="21"/>
      <c r="AM16" s="21"/>
      <c r="AN16" s="26" t="s">
        <v>1</v>
      </c>
      <c r="AO16" s="21"/>
      <c r="AP16" s="21"/>
      <c r="AQ16" s="21"/>
      <c r="AR16" s="19"/>
      <c r="BE16" s="270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30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26</v>
      </c>
      <c r="AL17" s="21"/>
      <c r="AM17" s="21"/>
      <c r="AN17" s="26" t="s">
        <v>1</v>
      </c>
      <c r="AO17" s="21"/>
      <c r="AP17" s="21"/>
      <c r="AQ17" s="21"/>
      <c r="AR17" s="19"/>
      <c r="BE17" s="270"/>
      <c r="BS17" s="16" t="s">
        <v>31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70"/>
      <c r="BS18" s="16" t="s">
        <v>6</v>
      </c>
    </row>
    <row r="19" spans="1:71" s="1" customFormat="1" ht="12" customHeight="1">
      <c r="B19" s="20"/>
      <c r="C19" s="21"/>
      <c r="D19" s="28" t="s">
        <v>32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24</v>
      </c>
      <c r="AL19" s="21"/>
      <c r="AM19" s="21"/>
      <c r="AN19" s="26" t="s">
        <v>1</v>
      </c>
      <c r="AO19" s="21"/>
      <c r="AP19" s="21"/>
      <c r="AQ19" s="21"/>
      <c r="AR19" s="19"/>
      <c r="BE19" s="270"/>
      <c r="BS19" s="16" t="s">
        <v>6</v>
      </c>
    </row>
    <row r="20" spans="1:71" s="1" customFormat="1" ht="18.399999999999999" customHeight="1">
      <c r="B20" s="20"/>
      <c r="C20" s="21"/>
      <c r="D20" s="21"/>
      <c r="E20" s="26" t="s">
        <v>33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26</v>
      </c>
      <c r="AL20" s="21"/>
      <c r="AM20" s="21"/>
      <c r="AN20" s="26" t="s">
        <v>1</v>
      </c>
      <c r="AO20" s="21"/>
      <c r="AP20" s="21"/>
      <c r="AQ20" s="21"/>
      <c r="AR20" s="19"/>
      <c r="BE20" s="270"/>
      <c r="BS20" s="16" t="s">
        <v>31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70"/>
    </row>
    <row r="22" spans="1:71" s="1" customFormat="1" ht="12" customHeight="1">
      <c r="B22" s="20"/>
      <c r="C22" s="21"/>
      <c r="D22" s="28" t="s">
        <v>34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70"/>
    </row>
    <row r="23" spans="1:71" s="1" customFormat="1" ht="16.5" customHeight="1">
      <c r="B23" s="20"/>
      <c r="C23" s="21"/>
      <c r="D23" s="21"/>
      <c r="E23" s="277" t="s">
        <v>1</v>
      </c>
      <c r="F23" s="277"/>
      <c r="G23" s="277"/>
      <c r="H23" s="277"/>
      <c r="I23" s="277"/>
      <c r="J23" s="277"/>
      <c r="K23" s="277"/>
      <c r="L23" s="277"/>
      <c r="M23" s="277"/>
      <c r="N23" s="277"/>
      <c r="O23" s="277"/>
      <c r="P23" s="277"/>
      <c r="Q23" s="277"/>
      <c r="R23" s="277"/>
      <c r="S23" s="277"/>
      <c r="T23" s="277"/>
      <c r="U23" s="277"/>
      <c r="V23" s="277"/>
      <c r="W23" s="277"/>
      <c r="X23" s="277"/>
      <c r="Y23" s="277"/>
      <c r="Z23" s="277"/>
      <c r="AA23" s="277"/>
      <c r="AB23" s="277"/>
      <c r="AC23" s="277"/>
      <c r="AD23" s="277"/>
      <c r="AE23" s="277"/>
      <c r="AF23" s="277"/>
      <c r="AG23" s="277"/>
      <c r="AH23" s="277"/>
      <c r="AI23" s="277"/>
      <c r="AJ23" s="277"/>
      <c r="AK23" s="277"/>
      <c r="AL23" s="277"/>
      <c r="AM23" s="277"/>
      <c r="AN23" s="277"/>
      <c r="AO23" s="21"/>
      <c r="AP23" s="21"/>
      <c r="AQ23" s="21"/>
      <c r="AR23" s="19"/>
      <c r="BE23" s="270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70"/>
    </row>
    <row r="25" spans="1:71" s="1" customFormat="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70"/>
    </row>
    <row r="26" spans="1:71" s="2" customFormat="1" ht="25.9" customHeight="1">
      <c r="A26" s="33"/>
      <c r="B26" s="34"/>
      <c r="C26" s="35"/>
      <c r="D26" s="36" t="s">
        <v>35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78">
        <f>ROUND(AG94,2)</f>
        <v>0</v>
      </c>
      <c r="AL26" s="279"/>
      <c r="AM26" s="279"/>
      <c r="AN26" s="279"/>
      <c r="AO26" s="279"/>
      <c r="AP26" s="35"/>
      <c r="AQ26" s="35"/>
      <c r="AR26" s="38"/>
      <c r="BE26" s="270"/>
    </row>
    <row r="27" spans="1:71" s="2" customFormat="1" ht="6.95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70"/>
    </row>
    <row r="28" spans="1:71" s="2" customFormat="1" ht="12.75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80" t="s">
        <v>36</v>
      </c>
      <c r="M28" s="280"/>
      <c r="N28" s="280"/>
      <c r="O28" s="280"/>
      <c r="P28" s="280"/>
      <c r="Q28" s="35"/>
      <c r="R28" s="35"/>
      <c r="S28" s="35"/>
      <c r="T28" s="35"/>
      <c r="U28" s="35"/>
      <c r="V28" s="35"/>
      <c r="W28" s="280" t="s">
        <v>37</v>
      </c>
      <c r="X28" s="280"/>
      <c r="Y28" s="280"/>
      <c r="Z28" s="280"/>
      <c r="AA28" s="280"/>
      <c r="AB28" s="280"/>
      <c r="AC28" s="280"/>
      <c r="AD28" s="280"/>
      <c r="AE28" s="280"/>
      <c r="AF28" s="35"/>
      <c r="AG28" s="35"/>
      <c r="AH28" s="35"/>
      <c r="AI28" s="35"/>
      <c r="AJ28" s="35"/>
      <c r="AK28" s="280" t="s">
        <v>38</v>
      </c>
      <c r="AL28" s="280"/>
      <c r="AM28" s="280"/>
      <c r="AN28" s="280"/>
      <c r="AO28" s="280"/>
      <c r="AP28" s="35"/>
      <c r="AQ28" s="35"/>
      <c r="AR28" s="38"/>
      <c r="BE28" s="270"/>
    </row>
    <row r="29" spans="1:71" s="3" customFormat="1" ht="14.45" customHeight="1">
      <c r="B29" s="39"/>
      <c r="C29" s="40"/>
      <c r="D29" s="28" t="s">
        <v>39</v>
      </c>
      <c r="E29" s="40"/>
      <c r="F29" s="41" t="s">
        <v>40</v>
      </c>
      <c r="G29" s="40"/>
      <c r="H29" s="40"/>
      <c r="I29" s="40"/>
      <c r="J29" s="40"/>
      <c r="K29" s="40"/>
      <c r="L29" s="264">
        <v>0.2</v>
      </c>
      <c r="M29" s="263"/>
      <c r="N29" s="263"/>
      <c r="O29" s="263"/>
      <c r="P29" s="263"/>
      <c r="Q29" s="40"/>
      <c r="R29" s="40"/>
      <c r="S29" s="40"/>
      <c r="T29" s="40"/>
      <c r="U29" s="40"/>
      <c r="V29" s="40"/>
      <c r="W29" s="262">
        <f>ROUND(AZ94, 2)</f>
        <v>0</v>
      </c>
      <c r="X29" s="263"/>
      <c r="Y29" s="263"/>
      <c r="Z29" s="263"/>
      <c r="AA29" s="263"/>
      <c r="AB29" s="263"/>
      <c r="AC29" s="263"/>
      <c r="AD29" s="263"/>
      <c r="AE29" s="263"/>
      <c r="AF29" s="40"/>
      <c r="AG29" s="40"/>
      <c r="AH29" s="40"/>
      <c r="AI29" s="40"/>
      <c r="AJ29" s="40"/>
      <c r="AK29" s="262">
        <f>ROUND(AV94, 2)</f>
        <v>0</v>
      </c>
      <c r="AL29" s="263"/>
      <c r="AM29" s="263"/>
      <c r="AN29" s="263"/>
      <c r="AO29" s="263"/>
      <c r="AP29" s="40"/>
      <c r="AQ29" s="40"/>
      <c r="AR29" s="42"/>
      <c r="BE29" s="271"/>
    </row>
    <row r="30" spans="1:71" s="3" customFormat="1" ht="14.45" customHeight="1">
      <c r="B30" s="39"/>
      <c r="C30" s="40"/>
      <c r="D30" s="40"/>
      <c r="E30" s="40"/>
      <c r="F30" s="41" t="s">
        <v>41</v>
      </c>
      <c r="G30" s="40"/>
      <c r="H30" s="40"/>
      <c r="I30" s="40"/>
      <c r="J30" s="40"/>
      <c r="K30" s="40"/>
      <c r="L30" s="264">
        <v>0.2</v>
      </c>
      <c r="M30" s="263"/>
      <c r="N30" s="263"/>
      <c r="O30" s="263"/>
      <c r="P30" s="263"/>
      <c r="Q30" s="40"/>
      <c r="R30" s="40"/>
      <c r="S30" s="40"/>
      <c r="T30" s="40"/>
      <c r="U30" s="40"/>
      <c r="V30" s="40"/>
      <c r="W30" s="262">
        <f>ROUND(BA94, 2)</f>
        <v>0</v>
      </c>
      <c r="X30" s="263"/>
      <c r="Y30" s="263"/>
      <c r="Z30" s="263"/>
      <c r="AA30" s="263"/>
      <c r="AB30" s="263"/>
      <c r="AC30" s="263"/>
      <c r="AD30" s="263"/>
      <c r="AE30" s="263"/>
      <c r="AF30" s="40"/>
      <c r="AG30" s="40"/>
      <c r="AH30" s="40"/>
      <c r="AI30" s="40"/>
      <c r="AJ30" s="40"/>
      <c r="AK30" s="262">
        <f>ROUND(AW94, 2)</f>
        <v>0</v>
      </c>
      <c r="AL30" s="263"/>
      <c r="AM30" s="263"/>
      <c r="AN30" s="263"/>
      <c r="AO30" s="263"/>
      <c r="AP30" s="40"/>
      <c r="AQ30" s="40"/>
      <c r="AR30" s="42"/>
      <c r="BE30" s="271"/>
    </row>
    <row r="31" spans="1:71" s="3" customFormat="1" ht="14.45" hidden="1" customHeight="1">
      <c r="B31" s="39"/>
      <c r="C31" s="40"/>
      <c r="D31" s="40"/>
      <c r="E31" s="40"/>
      <c r="F31" s="28" t="s">
        <v>42</v>
      </c>
      <c r="G31" s="40"/>
      <c r="H31" s="40"/>
      <c r="I31" s="40"/>
      <c r="J31" s="40"/>
      <c r="K31" s="40"/>
      <c r="L31" s="264">
        <v>0.2</v>
      </c>
      <c r="M31" s="263"/>
      <c r="N31" s="263"/>
      <c r="O31" s="263"/>
      <c r="P31" s="263"/>
      <c r="Q31" s="40"/>
      <c r="R31" s="40"/>
      <c r="S31" s="40"/>
      <c r="T31" s="40"/>
      <c r="U31" s="40"/>
      <c r="V31" s="40"/>
      <c r="W31" s="262">
        <f>ROUND(BB94, 2)</f>
        <v>0</v>
      </c>
      <c r="X31" s="263"/>
      <c r="Y31" s="263"/>
      <c r="Z31" s="263"/>
      <c r="AA31" s="263"/>
      <c r="AB31" s="263"/>
      <c r="AC31" s="263"/>
      <c r="AD31" s="263"/>
      <c r="AE31" s="263"/>
      <c r="AF31" s="40"/>
      <c r="AG31" s="40"/>
      <c r="AH31" s="40"/>
      <c r="AI31" s="40"/>
      <c r="AJ31" s="40"/>
      <c r="AK31" s="262">
        <v>0</v>
      </c>
      <c r="AL31" s="263"/>
      <c r="AM31" s="263"/>
      <c r="AN31" s="263"/>
      <c r="AO31" s="263"/>
      <c r="AP31" s="40"/>
      <c r="AQ31" s="40"/>
      <c r="AR31" s="42"/>
      <c r="BE31" s="271"/>
    </row>
    <row r="32" spans="1:71" s="3" customFormat="1" ht="14.45" hidden="1" customHeight="1">
      <c r="B32" s="39"/>
      <c r="C32" s="40"/>
      <c r="D32" s="40"/>
      <c r="E32" s="40"/>
      <c r="F32" s="28" t="s">
        <v>43</v>
      </c>
      <c r="G32" s="40"/>
      <c r="H32" s="40"/>
      <c r="I32" s="40"/>
      <c r="J32" s="40"/>
      <c r="K32" s="40"/>
      <c r="L32" s="264">
        <v>0.2</v>
      </c>
      <c r="M32" s="263"/>
      <c r="N32" s="263"/>
      <c r="O32" s="263"/>
      <c r="P32" s="263"/>
      <c r="Q32" s="40"/>
      <c r="R32" s="40"/>
      <c r="S32" s="40"/>
      <c r="T32" s="40"/>
      <c r="U32" s="40"/>
      <c r="V32" s="40"/>
      <c r="W32" s="262">
        <f>ROUND(BC94, 2)</f>
        <v>0</v>
      </c>
      <c r="X32" s="263"/>
      <c r="Y32" s="263"/>
      <c r="Z32" s="263"/>
      <c r="AA32" s="263"/>
      <c r="AB32" s="263"/>
      <c r="AC32" s="263"/>
      <c r="AD32" s="263"/>
      <c r="AE32" s="263"/>
      <c r="AF32" s="40"/>
      <c r="AG32" s="40"/>
      <c r="AH32" s="40"/>
      <c r="AI32" s="40"/>
      <c r="AJ32" s="40"/>
      <c r="AK32" s="262">
        <v>0</v>
      </c>
      <c r="AL32" s="263"/>
      <c r="AM32" s="263"/>
      <c r="AN32" s="263"/>
      <c r="AO32" s="263"/>
      <c r="AP32" s="40"/>
      <c r="AQ32" s="40"/>
      <c r="AR32" s="42"/>
      <c r="BE32" s="271"/>
    </row>
    <row r="33" spans="1:57" s="3" customFormat="1" ht="14.45" hidden="1" customHeight="1">
      <c r="B33" s="39"/>
      <c r="C33" s="40"/>
      <c r="D33" s="40"/>
      <c r="E33" s="40"/>
      <c r="F33" s="41" t="s">
        <v>44</v>
      </c>
      <c r="G33" s="40"/>
      <c r="H33" s="40"/>
      <c r="I33" s="40"/>
      <c r="J33" s="40"/>
      <c r="K33" s="40"/>
      <c r="L33" s="264">
        <v>0</v>
      </c>
      <c r="M33" s="263"/>
      <c r="N33" s="263"/>
      <c r="O33" s="263"/>
      <c r="P33" s="263"/>
      <c r="Q33" s="40"/>
      <c r="R33" s="40"/>
      <c r="S33" s="40"/>
      <c r="T33" s="40"/>
      <c r="U33" s="40"/>
      <c r="V33" s="40"/>
      <c r="W33" s="262">
        <f>ROUND(BD94, 2)</f>
        <v>0</v>
      </c>
      <c r="X33" s="263"/>
      <c r="Y33" s="263"/>
      <c r="Z33" s="263"/>
      <c r="AA33" s="263"/>
      <c r="AB33" s="263"/>
      <c r="AC33" s="263"/>
      <c r="AD33" s="263"/>
      <c r="AE33" s="263"/>
      <c r="AF33" s="40"/>
      <c r="AG33" s="40"/>
      <c r="AH33" s="40"/>
      <c r="AI33" s="40"/>
      <c r="AJ33" s="40"/>
      <c r="AK33" s="262">
        <v>0</v>
      </c>
      <c r="AL33" s="263"/>
      <c r="AM33" s="263"/>
      <c r="AN33" s="263"/>
      <c r="AO33" s="263"/>
      <c r="AP33" s="40"/>
      <c r="AQ33" s="40"/>
      <c r="AR33" s="42"/>
      <c r="BE33" s="271"/>
    </row>
    <row r="34" spans="1:57" s="2" customFormat="1" ht="6.95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70"/>
    </row>
    <row r="35" spans="1:57" s="2" customFormat="1" ht="25.9" customHeight="1">
      <c r="A35" s="33"/>
      <c r="B35" s="34"/>
      <c r="C35" s="43"/>
      <c r="D35" s="44" t="s">
        <v>45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46</v>
      </c>
      <c r="U35" s="45"/>
      <c r="V35" s="45"/>
      <c r="W35" s="45"/>
      <c r="X35" s="265" t="s">
        <v>47</v>
      </c>
      <c r="Y35" s="266"/>
      <c r="Z35" s="266"/>
      <c r="AA35" s="266"/>
      <c r="AB35" s="266"/>
      <c r="AC35" s="45"/>
      <c r="AD35" s="45"/>
      <c r="AE35" s="45"/>
      <c r="AF35" s="45"/>
      <c r="AG35" s="45"/>
      <c r="AH35" s="45"/>
      <c r="AI35" s="45"/>
      <c r="AJ35" s="45"/>
      <c r="AK35" s="267">
        <f>SUM(AK26:AK33)</f>
        <v>0</v>
      </c>
      <c r="AL35" s="266"/>
      <c r="AM35" s="266"/>
      <c r="AN35" s="266"/>
      <c r="AO35" s="268"/>
      <c r="AP35" s="43"/>
      <c r="AQ35" s="43"/>
      <c r="AR35" s="38"/>
      <c r="BE35" s="33"/>
    </row>
    <row r="36" spans="1:57" s="2" customFormat="1" ht="6.9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14.45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  <c r="BE37" s="33"/>
    </row>
    <row r="38" spans="1:57" s="1" customFormat="1" ht="14.45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1:57" s="1" customFormat="1" ht="14.45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1:57" s="1" customFormat="1" ht="14.45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1:57" s="1" customFormat="1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1:57" s="1" customFormat="1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1:57" s="1" customFormat="1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1:57" s="1" customFormat="1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1:57" s="1" customFormat="1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1:57" s="1" customFormat="1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1:57" s="1" customFormat="1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1:57" s="1" customFormat="1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1:57" s="2" customFormat="1" ht="14.45" customHeight="1">
      <c r="B49" s="47"/>
      <c r="C49" s="48"/>
      <c r="D49" s="49" t="s">
        <v>48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49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1:57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1:57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1:57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1:57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1:57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1:57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1:57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1:57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1:57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1:57" s="2" customFormat="1" ht="12.75">
      <c r="A60" s="33"/>
      <c r="B60" s="34"/>
      <c r="C60" s="35"/>
      <c r="D60" s="52" t="s">
        <v>50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2" t="s">
        <v>51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2" t="s">
        <v>50</v>
      </c>
      <c r="AI60" s="37"/>
      <c r="AJ60" s="37"/>
      <c r="AK60" s="37"/>
      <c r="AL60" s="37"/>
      <c r="AM60" s="52" t="s">
        <v>51</v>
      </c>
      <c r="AN60" s="37"/>
      <c r="AO60" s="37"/>
      <c r="AP60" s="35"/>
      <c r="AQ60" s="35"/>
      <c r="AR60" s="38"/>
      <c r="BE60" s="33"/>
    </row>
    <row r="61" spans="1:57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1:57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1:57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1:57" s="2" customFormat="1" ht="12.75">
      <c r="A64" s="33"/>
      <c r="B64" s="34"/>
      <c r="C64" s="35"/>
      <c r="D64" s="49" t="s">
        <v>52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53</v>
      </c>
      <c r="AI64" s="53"/>
      <c r="AJ64" s="53"/>
      <c r="AK64" s="53"/>
      <c r="AL64" s="53"/>
      <c r="AM64" s="53"/>
      <c r="AN64" s="53"/>
      <c r="AO64" s="53"/>
      <c r="AP64" s="35"/>
      <c r="AQ64" s="35"/>
      <c r="AR64" s="38"/>
      <c r="BE64" s="33"/>
    </row>
    <row r="65" spans="1:57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1:57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1:57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1:57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1:57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1:57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1:57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1:57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1:57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1:57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1:57" s="2" customFormat="1" ht="12.75">
      <c r="A75" s="33"/>
      <c r="B75" s="34"/>
      <c r="C75" s="35"/>
      <c r="D75" s="52" t="s">
        <v>50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2" t="s">
        <v>51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2" t="s">
        <v>50</v>
      </c>
      <c r="AI75" s="37"/>
      <c r="AJ75" s="37"/>
      <c r="AK75" s="37"/>
      <c r="AL75" s="37"/>
      <c r="AM75" s="52" t="s">
        <v>51</v>
      </c>
      <c r="AN75" s="37"/>
      <c r="AO75" s="37"/>
      <c r="AP75" s="35"/>
      <c r="AQ75" s="35"/>
      <c r="AR75" s="38"/>
      <c r="BE75" s="33"/>
    </row>
    <row r="76" spans="1:57" s="2" customFormat="1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  <c r="BE76" s="33"/>
    </row>
    <row r="77" spans="1:57" s="2" customFormat="1" ht="6.95" customHeight="1">
      <c r="A77" s="33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8"/>
      <c r="BE77" s="33"/>
    </row>
    <row r="81" spans="1:90" s="2" customFormat="1" ht="6.95" customHeight="1">
      <c r="A81" s="33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8"/>
      <c r="BE81" s="33"/>
    </row>
    <row r="82" spans="1:90" s="2" customFormat="1" ht="24.95" customHeight="1">
      <c r="A82" s="33"/>
      <c r="B82" s="34"/>
      <c r="C82" s="22" t="s">
        <v>54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  <c r="BE82" s="33"/>
    </row>
    <row r="83" spans="1:90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  <c r="BE83" s="33"/>
    </row>
    <row r="84" spans="1:90" s="4" customFormat="1" ht="12" customHeight="1">
      <c r="B84" s="58"/>
      <c r="C84" s="28" t="s">
        <v>12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BSK_2021_07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0" s="5" customFormat="1" ht="36.950000000000003" customHeight="1">
      <c r="B85" s="61"/>
      <c r="C85" s="62" t="s">
        <v>15</v>
      </c>
      <c r="D85" s="63"/>
      <c r="E85" s="63"/>
      <c r="F85" s="63"/>
      <c r="G85" s="63"/>
      <c r="H85" s="63"/>
      <c r="I85" s="63"/>
      <c r="J85" s="63"/>
      <c r="K85" s="63"/>
      <c r="L85" s="251" t="str">
        <f>K6</f>
        <v>Výmena ležatého rozvodu vody</v>
      </c>
      <c r="M85" s="252"/>
      <c r="N85" s="252"/>
      <c r="O85" s="252"/>
      <c r="P85" s="252"/>
      <c r="Q85" s="252"/>
      <c r="R85" s="252"/>
      <c r="S85" s="252"/>
      <c r="T85" s="252"/>
      <c r="U85" s="252"/>
      <c r="V85" s="252"/>
      <c r="W85" s="252"/>
      <c r="X85" s="252"/>
      <c r="Y85" s="252"/>
      <c r="Z85" s="252"/>
      <c r="AA85" s="252"/>
      <c r="AB85" s="252"/>
      <c r="AC85" s="252"/>
      <c r="AD85" s="252"/>
      <c r="AE85" s="252"/>
      <c r="AF85" s="252"/>
      <c r="AG85" s="252"/>
      <c r="AH85" s="252"/>
      <c r="AI85" s="252"/>
      <c r="AJ85" s="252"/>
      <c r="AK85" s="252"/>
      <c r="AL85" s="252"/>
      <c r="AM85" s="252"/>
      <c r="AN85" s="252"/>
      <c r="AO85" s="252"/>
      <c r="AP85" s="63"/>
      <c r="AQ85" s="63"/>
      <c r="AR85" s="64"/>
    </row>
    <row r="86" spans="1:90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  <c r="BE86" s="33"/>
    </row>
    <row r="87" spans="1:90" s="2" customFormat="1" ht="12" customHeight="1">
      <c r="A87" s="33"/>
      <c r="B87" s="34"/>
      <c r="C87" s="28" t="s">
        <v>19</v>
      </c>
      <c r="D87" s="35"/>
      <c r="E87" s="35"/>
      <c r="F87" s="35"/>
      <c r="G87" s="35"/>
      <c r="H87" s="35"/>
      <c r="I87" s="35"/>
      <c r="J87" s="35"/>
      <c r="K87" s="35"/>
      <c r="L87" s="65" t="str">
        <f>IF(K8="","",K8)</f>
        <v>Fajnorovo nábr. 5, Bratislava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21</v>
      </c>
      <c r="AJ87" s="35"/>
      <c r="AK87" s="35"/>
      <c r="AL87" s="35"/>
      <c r="AM87" s="253" t="str">
        <f>IF(AN8= "","",AN8)</f>
        <v>6.7.2021</v>
      </c>
      <c r="AN87" s="253"/>
      <c r="AO87" s="35"/>
      <c r="AP87" s="35"/>
      <c r="AQ87" s="35"/>
      <c r="AR87" s="38"/>
      <c r="BE87" s="33"/>
    </row>
    <row r="88" spans="1:90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  <c r="BE88" s="33"/>
    </row>
    <row r="89" spans="1:90" s="2" customFormat="1" ht="15.2" customHeight="1">
      <c r="A89" s="33"/>
      <c r="B89" s="34"/>
      <c r="C89" s="28" t="s">
        <v>23</v>
      </c>
      <c r="D89" s="35"/>
      <c r="E89" s="35"/>
      <c r="F89" s="35"/>
      <c r="G89" s="35"/>
      <c r="H89" s="35"/>
      <c r="I89" s="35"/>
      <c r="J89" s="35"/>
      <c r="K89" s="35"/>
      <c r="L89" s="59" t="str">
        <f>IF(E11= "","",E11)</f>
        <v>Stredná priemyselná škola strojnícka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29</v>
      </c>
      <c r="AJ89" s="35"/>
      <c r="AK89" s="35"/>
      <c r="AL89" s="35"/>
      <c r="AM89" s="254" t="str">
        <f>IF(E17="","",E17)</f>
        <v xml:space="preserve"> </v>
      </c>
      <c r="AN89" s="255"/>
      <c r="AO89" s="255"/>
      <c r="AP89" s="255"/>
      <c r="AQ89" s="35"/>
      <c r="AR89" s="38"/>
      <c r="AS89" s="256" t="s">
        <v>55</v>
      </c>
      <c r="AT89" s="257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3"/>
    </row>
    <row r="90" spans="1:90" s="2" customFormat="1" ht="15.2" customHeight="1">
      <c r="A90" s="33"/>
      <c r="B90" s="34"/>
      <c r="C90" s="28" t="s">
        <v>27</v>
      </c>
      <c r="D90" s="35"/>
      <c r="E90" s="35"/>
      <c r="F90" s="35"/>
      <c r="G90" s="35"/>
      <c r="H90" s="35"/>
      <c r="I90" s="35"/>
      <c r="J90" s="35"/>
      <c r="K90" s="35"/>
      <c r="L90" s="59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32</v>
      </c>
      <c r="AJ90" s="35"/>
      <c r="AK90" s="35"/>
      <c r="AL90" s="35"/>
      <c r="AM90" s="254" t="str">
        <f>IF(E20="","",E20)</f>
        <v>Ing. Stanislava Jókayová</v>
      </c>
      <c r="AN90" s="255"/>
      <c r="AO90" s="255"/>
      <c r="AP90" s="255"/>
      <c r="AQ90" s="35"/>
      <c r="AR90" s="38"/>
      <c r="AS90" s="258"/>
      <c r="AT90" s="259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3"/>
    </row>
    <row r="91" spans="1:90" s="2" customFormat="1" ht="10.9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260"/>
      <c r="AT91" s="261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3"/>
    </row>
    <row r="92" spans="1:90" s="2" customFormat="1" ht="29.25" customHeight="1">
      <c r="A92" s="33"/>
      <c r="B92" s="34"/>
      <c r="C92" s="241" t="s">
        <v>56</v>
      </c>
      <c r="D92" s="242"/>
      <c r="E92" s="242"/>
      <c r="F92" s="242"/>
      <c r="G92" s="242"/>
      <c r="H92" s="73"/>
      <c r="I92" s="243" t="s">
        <v>57</v>
      </c>
      <c r="J92" s="242"/>
      <c r="K92" s="242"/>
      <c r="L92" s="242"/>
      <c r="M92" s="242"/>
      <c r="N92" s="242"/>
      <c r="O92" s="242"/>
      <c r="P92" s="242"/>
      <c r="Q92" s="242"/>
      <c r="R92" s="242"/>
      <c r="S92" s="242"/>
      <c r="T92" s="242"/>
      <c r="U92" s="242"/>
      <c r="V92" s="242"/>
      <c r="W92" s="242"/>
      <c r="X92" s="242"/>
      <c r="Y92" s="242"/>
      <c r="Z92" s="242"/>
      <c r="AA92" s="242"/>
      <c r="AB92" s="242"/>
      <c r="AC92" s="242"/>
      <c r="AD92" s="242"/>
      <c r="AE92" s="242"/>
      <c r="AF92" s="242"/>
      <c r="AG92" s="244" t="s">
        <v>58</v>
      </c>
      <c r="AH92" s="242"/>
      <c r="AI92" s="242"/>
      <c r="AJ92" s="242"/>
      <c r="AK92" s="242"/>
      <c r="AL92" s="242"/>
      <c r="AM92" s="242"/>
      <c r="AN92" s="243" t="s">
        <v>59</v>
      </c>
      <c r="AO92" s="242"/>
      <c r="AP92" s="245"/>
      <c r="AQ92" s="74" t="s">
        <v>60</v>
      </c>
      <c r="AR92" s="38"/>
      <c r="AS92" s="75" t="s">
        <v>61</v>
      </c>
      <c r="AT92" s="76" t="s">
        <v>62</v>
      </c>
      <c r="AU92" s="76" t="s">
        <v>63</v>
      </c>
      <c r="AV92" s="76" t="s">
        <v>64</v>
      </c>
      <c r="AW92" s="76" t="s">
        <v>65</v>
      </c>
      <c r="AX92" s="76" t="s">
        <v>66</v>
      </c>
      <c r="AY92" s="76" t="s">
        <v>67</v>
      </c>
      <c r="AZ92" s="76" t="s">
        <v>68</v>
      </c>
      <c r="BA92" s="76" t="s">
        <v>69</v>
      </c>
      <c r="BB92" s="76" t="s">
        <v>70</v>
      </c>
      <c r="BC92" s="76" t="s">
        <v>71</v>
      </c>
      <c r="BD92" s="77" t="s">
        <v>72</v>
      </c>
      <c r="BE92" s="33"/>
    </row>
    <row r="93" spans="1:90" s="2" customFormat="1" ht="10.9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3"/>
    </row>
    <row r="94" spans="1:90" s="6" customFormat="1" ht="32.450000000000003" customHeight="1">
      <c r="B94" s="81"/>
      <c r="C94" s="82" t="s">
        <v>73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49">
        <f>ROUND(AG95,2)</f>
        <v>0</v>
      </c>
      <c r="AH94" s="249"/>
      <c r="AI94" s="249"/>
      <c r="AJ94" s="249"/>
      <c r="AK94" s="249"/>
      <c r="AL94" s="249"/>
      <c r="AM94" s="249"/>
      <c r="AN94" s="250">
        <f>SUM(AG94,AT94)</f>
        <v>0</v>
      </c>
      <c r="AO94" s="250"/>
      <c r="AP94" s="250"/>
      <c r="AQ94" s="85" t="s">
        <v>1</v>
      </c>
      <c r="AR94" s="86"/>
      <c r="AS94" s="87">
        <f>ROUND(AS95,2)</f>
        <v>0</v>
      </c>
      <c r="AT94" s="88">
        <f>ROUND(SUM(AV94:AW94),2)</f>
        <v>0</v>
      </c>
      <c r="AU94" s="89">
        <f>ROUND(AU95,5)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ROUND(AZ95,2)</f>
        <v>0</v>
      </c>
      <c r="BA94" s="88">
        <f>ROUND(BA95,2)</f>
        <v>0</v>
      </c>
      <c r="BB94" s="88">
        <f>ROUND(BB95,2)</f>
        <v>0</v>
      </c>
      <c r="BC94" s="88">
        <f>ROUND(BC95,2)</f>
        <v>0</v>
      </c>
      <c r="BD94" s="90">
        <f>ROUND(BD95,2)</f>
        <v>0</v>
      </c>
      <c r="BS94" s="91" t="s">
        <v>74</v>
      </c>
      <c r="BT94" s="91" t="s">
        <v>75</v>
      </c>
      <c r="BV94" s="91" t="s">
        <v>76</v>
      </c>
      <c r="BW94" s="91" t="s">
        <v>5</v>
      </c>
      <c r="BX94" s="91" t="s">
        <v>77</v>
      </c>
      <c r="CL94" s="91" t="s">
        <v>1</v>
      </c>
    </row>
    <row r="95" spans="1:90" s="7" customFormat="1" ht="24.75" customHeight="1">
      <c r="A95" s="92" t="s">
        <v>78</v>
      </c>
      <c r="B95" s="93"/>
      <c r="C95" s="94"/>
      <c r="D95" s="248" t="s">
        <v>13</v>
      </c>
      <c r="E95" s="248"/>
      <c r="F95" s="248"/>
      <c r="G95" s="248"/>
      <c r="H95" s="248"/>
      <c r="I95" s="95"/>
      <c r="J95" s="248" t="s">
        <v>16</v>
      </c>
      <c r="K95" s="248"/>
      <c r="L95" s="248"/>
      <c r="M95" s="248"/>
      <c r="N95" s="248"/>
      <c r="O95" s="248"/>
      <c r="P95" s="248"/>
      <c r="Q95" s="248"/>
      <c r="R95" s="248"/>
      <c r="S95" s="248"/>
      <c r="T95" s="248"/>
      <c r="U95" s="248"/>
      <c r="V95" s="248"/>
      <c r="W95" s="248"/>
      <c r="X95" s="248"/>
      <c r="Y95" s="248"/>
      <c r="Z95" s="248"/>
      <c r="AA95" s="248"/>
      <c r="AB95" s="248"/>
      <c r="AC95" s="248"/>
      <c r="AD95" s="248"/>
      <c r="AE95" s="248"/>
      <c r="AF95" s="248"/>
      <c r="AG95" s="246">
        <f>'BSK_2021_07 - Výmena leža...'!J28</f>
        <v>0</v>
      </c>
      <c r="AH95" s="247"/>
      <c r="AI95" s="247"/>
      <c r="AJ95" s="247"/>
      <c r="AK95" s="247"/>
      <c r="AL95" s="247"/>
      <c r="AM95" s="247"/>
      <c r="AN95" s="246">
        <f>SUM(AG95,AT95)</f>
        <v>0</v>
      </c>
      <c r="AO95" s="247"/>
      <c r="AP95" s="247"/>
      <c r="AQ95" s="96" t="s">
        <v>79</v>
      </c>
      <c r="AR95" s="97"/>
      <c r="AS95" s="98">
        <v>0</v>
      </c>
      <c r="AT95" s="99">
        <f>ROUND(SUM(AV95:AW95),2)</f>
        <v>0</v>
      </c>
      <c r="AU95" s="100">
        <f>'BSK_2021_07 - Výmena leža...'!P127</f>
        <v>0</v>
      </c>
      <c r="AV95" s="99">
        <f>'BSK_2021_07 - Výmena leža...'!J31</f>
        <v>0</v>
      </c>
      <c r="AW95" s="99">
        <f>'BSK_2021_07 - Výmena leža...'!J32</f>
        <v>0</v>
      </c>
      <c r="AX95" s="99">
        <f>'BSK_2021_07 - Výmena leža...'!J33</f>
        <v>0</v>
      </c>
      <c r="AY95" s="99">
        <f>'BSK_2021_07 - Výmena leža...'!J34</f>
        <v>0</v>
      </c>
      <c r="AZ95" s="99">
        <f>'BSK_2021_07 - Výmena leža...'!F31</f>
        <v>0</v>
      </c>
      <c r="BA95" s="99">
        <f>'BSK_2021_07 - Výmena leža...'!F32</f>
        <v>0</v>
      </c>
      <c r="BB95" s="99">
        <f>'BSK_2021_07 - Výmena leža...'!F33</f>
        <v>0</v>
      </c>
      <c r="BC95" s="99">
        <f>'BSK_2021_07 - Výmena leža...'!F34</f>
        <v>0</v>
      </c>
      <c r="BD95" s="101">
        <f>'BSK_2021_07 - Výmena leža...'!F35</f>
        <v>0</v>
      </c>
      <c r="BT95" s="102" t="s">
        <v>80</v>
      </c>
      <c r="BU95" s="102" t="s">
        <v>81</v>
      </c>
      <c r="BV95" s="102" t="s">
        <v>76</v>
      </c>
      <c r="BW95" s="102" t="s">
        <v>5</v>
      </c>
      <c r="BX95" s="102" t="s">
        <v>77</v>
      </c>
      <c r="CL95" s="102" t="s">
        <v>1</v>
      </c>
    </row>
    <row r="96" spans="1:90" s="2" customFormat="1" ht="30" customHeight="1">
      <c r="A96" s="33"/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8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</row>
    <row r="97" spans="1:57" s="2" customFormat="1" ht="6.95" customHeight="1">
      <c r="A97" s="33"/>
      <c r="B97" s="54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38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</sheetData>
  <sheetProtection algorithmName="SHA-512" hashValue="nTX9JErNniKc5o4sMIamyLTNN/eX32oMa/OlKjcX5Pg557viPr4Iv/VC7DU/t5MSaMmQ3g0OATfxjns4ljPG5Q==" saltValue="MR2XXk9dWw9vzeM36x8yqtv3C+H+mMG0KFlCZRtaVGcqqX8EaSSmJ/TNgP/QxnHSSkA9ZSI0FovfyZCqESol7g==" spinCount="100000" sheet="1" objects="1" scenarios="1" formatColumns="0" formatRows="0"/>
  <mergeCells count="42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BSK_2021_07 - Výmena leža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23"/>
  <sheetViews>
    <sheetView showGridLines="0" tabSelected="1" topLeftCell="A166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AT2" s="16" t="s">
        <v>5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9"/>
      <c r="AT3" s="16" t="s">
        <v>75</v>
      </c>
    </row>
    <row r="4" spans="1:46" s="1" customFormat="1" ht="24.95" customHeight="1">
      <c r="B4" s="19"/>
      <c r="D4" s="105" t="s">
        <v>82</v>
      </c>
      <c r="L4" s="19"/>
      <c r="M4" s="106" t="s">
        <v>9</v>
      </c>
      <c r="AT4" s="16" t="s">
        <v>4</v>
      </c>
    </row>
    <row r="5" spans="1:46" s="1" customFormat="1" ht="6.95" customHeight="1">
      <c r="B5" s="19"/>
      <c r="L5" s="19"/>
    </row>
    <row r="6" spans="1:46" s="2" customFormat="1" ht="12" customHeight="1">
      <c r="A6" s="33"/>
      <c r="B6" s="38"/>
      <c r="C6" s="33"/>
      <c r="D6" s="107" t="s">
        <v>15</v>
      </c>
      <c r="E6" s="33"/>
      <c r="F6" s="33"/>
      <c r="G6" s="33"/>
      <c r="H6" s="33"/>
      <c r="I6" s="33"/>
      <c r="J6" s="33"/>
      <c r="K6" s="33"/>
      <c r="L6" s="51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</row>
    <row r="7" spans="1:46" s="2" customFormat="1" ht="16.5" customHeight="1">
      <c r="A7" s="33"/>
      <c r="B7" s="38"/>
      <c r="C7" s="33"/>
      <c r="D7" s="33"/>
      <c r="E7" s="281" t="s">
        <v>16</v>
      </c>
      <c r="F7" s="282"/>
      <c r="G7" s="282"/>
      <c r="H7" s="282"/>
      <c r="I7" s="33"/>
      <c r="J7" s="33"/>
      <c r="K7" s="33"/>
      <c r="L7" s="51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</row>
    <row r="8" spans="1:46" s="2" customFormat="1">
      <c r="A8" s="33"/>
      <c r="B8" s="38"/>
      <c r="C8" s="33"/>
      <c r="D8" s="33"/>
      <c r="E8" s="33"/>
      <c r="F8" s="33"/>
      <c r="G8" s="33"/>
      <c r="H8" s="33"/>
      <c r="I8" s="33"/>
      <c r="J8" s="33"/>
      <c r="K8" s="33"/>
      <c r="L8" s="51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2" customHeight="1">
      <c r="A9" s="33"/>
      <c r="B9" s="38"/>
      <c r="C9" s="33"/>
      <c r="D9" s="107" t="s">
        <v>17</v>
      </c>
      <c r="E9" s="33"/>
      <c r="F9" s="108" t="s">
        <v>1</v>
      </c>
      <c r="G9" s="33"/>
      <c r="H9" s="33"/>
      <c r="I9" s="107" t="s">
        <v>18</v>
      </c>
      <c r="J9" s="108" t="s">
        <v>1</v>
      </c>
      <c r="K9" s="33"/>
      <c r="L9" s="51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2" customHeight="1">
      <c r="A10" s="33"/>
      <c r="B10" s="38"/>
      <c r="C10" s="33"/>
      <c r="D10" s="107" t="s">
        <v>19</v>
      </c>
      <c r="E10" s="33"/>
      <c r="F10" s="108" t="s">
        <v>20</v>
      </c>
      <c r="G10" s="33"/>
      <c r="H10" s="33"/>
      <c r="I10" s="107" t="s">
        <v>21</v>
      </c>
      <c r="J10" s="109" t="str">
        <f>'Rekapitulácia stavby'!AN8</f>
        <v>6.7.2021</v>
      </c>
      <c r="K10" s="33"/>
      <c r="L10" s="51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0.9" customHeight="1">
      <c r="A11" s="33"/>
      <c r="B11" s="38"/>
      <c r="C11" s="33"/>
      <c r="D11" s="33"/>
      <c r="E11" s="33"/>
      <c r="F11" s="33"/>
      <c r="G11" s="33"/>
      <c r="H11" s="33"/>
      <c r="I11" s="33"/>
      <c r="J11" s="33"/>
      <c r="K11" s="33"/>
      <c r="L11" s="51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07" t="s">
        <v>23</v>
      </c>
      <c r="E12" s="33"/>
      <c r="F12" s="33"/>
      <c r="G12" s="33"/>
      <c r="H12" s="33"/>
      <c r="I12" s="107" t="s">
        <v>24</v>
      </c>
      <c r="J12" s="108" t="s">
        <v>1</v>
      </c>
      <c r="K12" s="33"/>
      <c r="L12" s="51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8" customHeight="1">
      <c r="A13" s="33"/>
      <c r="B13" s="38"/>
      <c r="C13" s="33"/>
      <c r="D13" s="33"/>
      <c r="E13" s="108" t="s">
        <v>25</v>
      </c>
      <c r="F13" s="33"/>
      <c r="G13" s="33"/>
      <c r="H13" s="33"/>
      <c r="I13" s="107" t="s">
        <v>26</v>
      </c>
      <c r="J13" s="108" t="s">
        <v>1</v>
      </c>
      <c r="K13" s="33"/>
      <c r="L13" s="51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6.95" customHeight="1">
      <c r="A14" s="33"/>
      <c r="B14" s="38"/>
      <c r="C14" s="33"/>
      <c r="D14" s="33"/>
      <c r="E14" s="33"/>
      <c r="F14" s="33"/>
      <c r="G14" s="33"/>
      <c r="H14" s="33"/>
      <c r="I14" s="33"/>
      <c r="J14" s="33"/>
      <c r="K14" s="33"/>
      <c r="L14" s="51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2" customHeight="1">
      <c r="A15" s="33"/>
      <c r="B15" s="38"/>
      <c r="C15" s="33"/>
      <c r="D15" s="107" t="s">
        <v>27</v>
      </c>
      <c r="E15" s="33"/>
      <c r="F15" s="33"/>
      <c r="G15" s="33"/>
      <c r="H15" s="33"/>
      <c r="I15" s="107" t="s">
        <v>24</v>
      </c>
      <c r="J15" s="29" t="str">
        <f>'Rekapitulácia stavby'!AN13</f>
        <v>Vyplň údaj</v>
      </c>
      <c r="K15" s="33"/>
      <c r="L15" s="51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18" customHeight="1">
      <c r="A16" s="33"/>
      <c r="B16" s="38"/>
      <c r="C16" s="33"/>
      <c r="D16" s="33"/>
      <c r="E16" s="283" t="str">
        <f>'Rekapitulácia stavby'!E14</f>
        <v>Vyplň údaj</v>
      </c>
      <c r="F16" s="284"/>
      <c r="G16" s="284"/>
      <c r="H16" s="284"/>
      <c r="I16" s="107" t="s">
        <v>26</v>
      </c>
      <c r="J16" s="29" t="str">
        <f>'Rekapitulácia stavby'!AN14</f>
        <v>Vyplň údaj</v>
      </c>
      <c r="K16" s="33"/>
      <c r="L16" s="51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52" s="2" customFormat="1" ht="6.95" customHeight="1">
      <c r="A17" s="33"/>
      <c r="B17" s="38"/>
      <c r="C17" s="33"/>
      <c r="D17" s="33"/>
      <c r="E17" s="33"/>
      <c r="F17" s="33"/>
      <c r="G17" s="33"/>
      <c r="H17" s="33"/>
      <c r="I17" s="33"/>
      <c r="J17" s="33"/>
      <c r="K17" s="33"/>
      <c r="L17" s="51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52" s="2" customFormat="1" ht="12" customHeight="1">
      <c r="A18" s="33"/>
      <c r="B18" s="38"/>
      <c r="C18" s="33"/>
      <c r="D18" s="107" t="s">
        <v>29</v>
      </c>
      <c r="E18" s="33"/>
      <c r="F18" s="33"/>
      <c r="G18" s="33"/>
      <c r="H18" s="33"/>
      <c r="I18" s="107" t="s">
        <v>24</v>
      </c>
      <c r="J18" s="108" t="str">
        <f>IF('Rekapitulácia stavby'!AN16="","",'Rekapitulácia stavby'!AN16)</f>
        <v/>
      </c>
      <c r="K18" s="33"/>
      <c r="L18" s="51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52" s="2" customFormat="1" ht="18" customHeight="1">
      <c r="A19" s="33"/>
      <c r="B19" s="38"/>
      <c r="C19" s="33"/>
      <c r="D19" s="33"/>
      <c r="E19" s="108" t="str">
        <f>IF('Rekapitulácia stavby'!E17="","",'Rekapitulácia stavby'!E17)</f>
        <v xml:space="preserve"> </v>
      </c>
      <c r="F19" s="33"/>
      <c r="G19" s="33"/>
      <c r="H19" s="33"/>
      <c r="I19" s="107" t="s">
        <v>26</v>
      </c>
      <c r="J19" s="108" t="str">
        <f>IF('Rekapitulácia stavby'!AN17="","",'Rekapitulácia stavby'!AN17)</f>
        <v/>
      </c>
      <c r="K19" s="33"/>
      <c r="L19" s="51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52" s="2" customFormat="1" ht="6.95" customHeight="1">
      <c r="A20" s="33"/>
      <c r="B20" s="38"/>
      <c r="C20" s="33"/>
      <c r="D20" s="33"/>
      <c r="E20" s="33"/>
      <c r="F20" s="33"/>
      <c r="G20" s="33"/>
      <c r="H20" s="33"/>
      <c r="I20" s="33"/>
      <c r="J20" s="33"/>
      <c r="K20" s="33"/>
      <c r="L20" s="51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52" s="2" customFormat="1" ht="12" customHeight="1">
      <c r="A21" s="33"/>
      <c r="B21" s="38"/>
      <c r="C21" s="33"/>
      <c r="D21" s="107" t="s">
        <v>32</v>
      </c>
      <c r="E21" s="33"/>
      <c r="F21" s="33"/>
      <c r="G21" s="33"/>
      <c r="H21" s="33"/>
      <c r="I21" s="107" t="s">
        <v>24</v>
      </c>
      <c r="J21" s="108" t="s">
        <v>1</v>
      </c>
      <c r="K21" s="33"/>
      <c r="L21" s="51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52" s="2" customFormat="1" ht="18" customHeight="1">
      <c r="A22" s="33"/>
      <c r="B22" s="38"/>
      <c r="C22" s="33"/>
      <c r="D22" s="33"/>
      <c r="E22" s="108" t="s">
        <v>33</v>
      </c>
      <c r="F22" s="33"/>
      <c r="G22" s="33"/>
      <c r="H22" s="33"/>
      <c r="I22" s="107" t="s">
        <v>26</v>
      </c>
      <c r="J22" s="108" t="s">
        <v>1</v>
      </c>
      <c r="K22" s="33"/>
      <c r="L22" s="51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52" s="2" customFormat="1" ht="6.95" customHeight="1">
      <c r="A23" s="33"/>
      <c r="B23" s="38"/>
      <c r="C23" s="33"/>
      <c r="D23" s="33"/>
      <c r="E23" s="33"/>
      <c r="F23" s="33"/>
      <c r="G23" s="33"/>
      <c r="H23" s="33"/>
      <c r="I23" s="33"/>
      <c r="J23" s="33"/>
      <c r="K23" s="33"/>
      <c r="L23" s="51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52" s="2" customFormat="1" ht="12" customHeight="1">
      <c r="A24" s="33"/>
      <c r="B24" s="38"/>
      <c r="C24" s="33"/>
      <c r="D24" s="107" t="s">
        <v>34</v>
      </c>
      <c r="E24" s="33"/>
      <c r="F24" s="33"/>
      <c r="G24" s="33"/>
      <c r="H24" s="33"/>
      <c r="I24" s="33"/>
      <c r="J24" s="33"/>
      <c r="K24" s="33"/>
      <c r="L24" s="51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52" s="8" customFormat="1" ht="16.5" customHeight="1">
      <c r="A25" s="110"/>
      <c r="B25" s="111"/>
      <c r="C25" s="110"/>
      <c r="D25" s="110"/>
      <c r="E25" s="285" t="s">
        <v>1</v>
      </c>
      <c r="F25" s="285"/>
      <c r="G25" s="285"/>
      <c r="H25" s="285"/>
      <c r="I25" s="110"/>
      <c r="J25" s="110"/>
      <c r="K25" s="110"/>
      <c r="L25" s="112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</row>
    <row r="26" spans="1:52" s="2" customFormat="1" ht="6.95" customHeight="1">
      <c r="A26" s="33"/>
      <c r="B26" s="38"/>
      <c r="C26" s="33"/>
      <c r="D26" s="33"/>
      <c r="E26" s="33"/>
      <c r="F26" s="33"/>
      <c r="G26" s="33"/>
      <c r="H26" s="33"/>
      <c r="I26" s="33"/>
      <c r="J26" s="33"/>
      <c r="K26" s="33"/>
      <c r="L26" s="51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52" s="2" customFormat="1" ht="6.95" customHeight="1">
      <c r="A27" s="33"/>
      <c r="B27" s="38"/>
      <c r="C27" s="33"/>
      <c r="D27" s="113"/>
      <c r="E27" s="113"/>
      <c r="F27" s="113"/>
      <c r="G27" s="113"/>
      <c r="H27" s="113"/>
      <c r="I27" s="113"/>
      <c r="J27" s="113"/>
      <c r="K27" s="113"/>
      <c r="L27" s="51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pans="1:52" s="2" customFormat="1" ht="25.35" customHeight="1">
      <c r="A28" s="33"/>
      <c r="B28" s="38"/>
      <c r="C28" s="33"/>
      <c r="D28" s="114" t="s">
        <v>35</v>
      </c>
      <c r="E28" s="33"/>
      <c r="F28" s="33"/>
      <c r="G28" s="33"/>
      <c r="H28" s="33"/>
      <c r="I28" s="33"/>
      <c r="J28" s="115">
        <f>ROUND(J127, 2)</f>
        <v>0</v>
      </c>
      <c r="K28" s="33"/>
      <c r="L28" s="51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52" s="2" customFormat="1" ht="6.95" customHeight="1">
      <c r="A29" s="33"/>
      <c r="B29" s="38"/>
      <c r="C29" s="33"/>
      <c r="D29" s="113"/>
      <c r="E29" s="113"/>
      <c r="F29" s="113"/>
      <c r="G29" s="113"/>
      <c r="H29" s="113"/>
      <c r="I29" s="113"/>
      <c r="J29" s="113"/>
      <c r="K29" s="113"/>
      <c r="L29" s="116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</row>
    <row r="30" spans="1:52" s="2" customFormat="1" ht="14.45" customHeight="1">
      <c r="A30" s="33"/>
      <c r="B30" s="38"/>
      <c r="C30" s="33"/>
      <c r="D30" s="33"/>
      <c r="E30" s="33"/>
      <c r="F30" s="118" t="s">
        <v>37</v>
      </c>
      <c r="G30" s="33"/>
      <c r="H30" s="33"/>
      <c r="I30" s="118" t="s">
        <v>36</v>
      </c>
      <c r="J30" s="118" t="s">
        <v>38</v>
      </c>
      <c r="K30" s="33"/>
      <c r="L30" s="116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</row>
    <row r="31" spans="1:52" s="2" customFormat="1" ht="14.45" customHeight="1">
      <c r="A31" s="33"/>
      <c r="B31" s="38"/>
      <c r="C31" s="33"/>
      <c r="D31" s="119" t="s">
        <v>39</v>
      </c>
      <c r="E31" s="120" t="s">
        <v>40</v>
      </c>
      <c r="F31" s="121">
        <f>ROUND((SUM(BE127:BE322)),  2)</f>
        <v>0</v>
      </c>
      <c r="G31" s="117"/>
      <c r="H31" s="117"/>
      <c r="I31" s="122">
        <v>0.2</v>
      </c>
      <c r="J31" s="121">
        <f>ROUND(((SUM(BE127:BE322))*I31),  2)</f>
        <v>0</v>
      </c>
      <c r="K31" s="33"/>
      <c r="L31" s="51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52" s="2" customFormat="1" ht="14.45" customHeight="1">
      <c r="A32" s="33"/>
      <c r="B32" s="38"/>
      <c r="C32" s="33"/>
      <c r="D32" s="33"/>
      <c r="E32" s="120" t="s">
        <v>41</v>
      </c>
      <c r="F32" s="121">
        <f>ROUND((SUM(BF127:BF322)),  2)</f>
        <v>0</v>
      </c>
      <c r="G32" s="117"/>
      <c r="H32" s="117"/>
      <c r="I32" s="122">
        <v>0.2</v>
      </c>
      <c r="J32" s="121">
        <f>ROUND(((SUM(BF127:BF322))*I32),  2)</f>
        <v>0</v>
      </c>
      <c r="K32" s="33"/>
      <c r="L32" s="51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52" s="2" customFormat="1" ht="14.45" hidden="1" customHeight="1">
      <c r="A33" s="33"/>
      <c r="B33" s="38"/>
      <c r="C33" s="33"/>
      <c r="D33" s="33"/>
      <c r="E33" s="107" t="s">
        <v>42</v>
      </c>
      <c r="F33" s="123">
        <f>ROUND((SUM(BG127:BG322)),  2)</f>
        <v>0</v>
      </c>
      <c r="G33" s="33"/>
      <c r="H33" s="33"/>
      <c r="I33" s="124">
        <v>0.2</v>
      </c>
      <c r="J33" s="123">
        <f>0</f>
        <v>0</v>
      </c>
      <c r="K33" s="33"/>
      <c r="L33" s="116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</row>
    <row r="34" spans="1:52" s="2" customFormat="1" ht="14.45" hidden="1" customHeight="1">
      <c r="A34" s="33"/>
      <c r="B34" s="38"/>
      <c r="C34" s="33"/>
      <c r="D34" s="33"/>
      <c r="E34" s="107" t="s">
        <v>43</v>
      </c>
      <c r="F34" s="123">
        <f>ROUND((SUM(BH127:BH322)),  2)</f>
        <v>0</v>
      </c>
      <c r="G34" s="33"/>
      <c r="H34" s="33"/>
      <c r="I34" s="124">
        <v>0.2</v>
      </c>
      <c r="J34" s="123">
        <f>0</f>
        <v>0</v>
      </c>
      <c r="K34" s="33"/>
      <c r="L34" s="51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52" s="2" customFormat="1" ht="14.45" hidden="1" customHeight="1">
      <c r="A35" s="33"/>
      <c r="B35" s="38"/>
      <c r="C35" s="33"/>
      <c r="D35" s="33"/>
      <c r="E35" s="120" t="s">
        <v>44</v>
      </c>
      <c r="F35" s="121">
        <f>ROUND((SUM(BI127:BI322)),  2)</f>
        <v>0</v>
      </c>
      <c r="G35" s="117"/>
      <c r="H35" s="117"/>
      <c r="I35" s="122">
        <v>0</v>
      </c>
      <c r="J35" s="121">
        <f>0</f>
        <v>0</v>
      </c>
      <c r="K35" s="33"/>
      <c r="L35" s="51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52" s="2" customFormat="1" ht="6.95" customHeight="1">
      <c r="A36" s="33"/>
      <c r="B36" s="38"/>
      <c r="C36" s="33"/>
      <c r="D36" s="33"/>
      <c r="E36" s="33"/>
      <c r="F36" s="33"/>
      <c r="G36" s="33"/>
      <c r="H36" s="33"/>
      <c r="I36" s="33"/>
      <c r="J36" s="33"/>
      <c r="K36" s="33"/>
      <c r="L36" s="51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52" s="2" customFormat="1" ht="25.35" customHeight="1">
      <c r="A37" s="33"/>
      <c r="B37" s="38"/>
      <c r="C37" s="125"/>
      <c r="D37" s="126" t="s">
        <v>45</v>
      </c>
      <c r="E37" s="127"/>
      <c r="F37" s="127"/>
      <c r="G37" s="128" t="s">
        <v>46</v>
      </c>
      <c r="H37" s="129" t="s">
        <v>47</v>
      </c>
      <c r="I37" s="127"/>
      <c r="J37" s="130">
        <f>SUM(J28:J35)</f>
        <v>0</v>
      </c>
      <c r="K37" s="131"/>
      <c r="L37" s="51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52" s="2" customFormat="1" ht="14.4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1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52" s="1" customFormat="1" ht="14.45" customHeight="1">
      <c r="B39" s="19"/>
      <c r="L39" s="19"/>
    </row>
    <row r="40" spans="1:52" s="1" customFormat="1" ht="14.45" customHeight="1">
      <c r="B40" s="19"/>
      <c r="L40" s="19"/>
    </row>
    <row r="41" spans="1:52" s="1" customFormat="1" ht="14.45" customHeight="1">
      <c r="B41" s="19"/>
      <c r="L41" s="19"/>
    </row>
    <row r="42" spans="1:52" s="1" customFormat="1" ht="14.45" customHeight="1">
      <c r="B42" s="19"/>
      <c r="L42" s="19"/>
    </row>
    <row r="43" spans="1:52" s="1" customFormat="1" ht="14.45" customHeight="1">
      <c r="B43" s="19"/>
      <c r="L43" s="19"/>
    </row>
    <row r="44" spans="1:52" s="1" customFormat="1" ht="14.45" customHeight="1">
      <c r="B44" s="19"/>
      <c r="L44" s="19"/>
    </row>
    <row r="45" spans="1:52" s="1" customFormat="1" ht="14.45" customHeight="1">
      <c r="B45" s="19"/>
      <c r="L45" s="19"/>
    </row>
    <row r="46" spans="1:52" s="1" customFormat="1" ht="14.45" customHeight="1">
      <c r="B46" s="19"/>
      <c r="L46" s="19"/>
    </row>
    <row r="47" spans="1:52" s="1" customFormat="1" ht="14.45" customHeight="1">
      <c r="B47" s="19"/>
      <c r="L47" s="19"/>
    </row>
    <row r="48" spans="1:52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51"/>
      <c r="D50" s="132" t="s">
        <v>48</v>
      </c>
      <c r="E50" s="133"/>
      <c r="F50" s="133"/>
      <c r="G50" s="132" t="s">
        <v>49</v>
      </c>
      <c r="H50" s="133"/>
      <c r="I50" s="133"/>
      <c r="J50" s="133"/>
      <c r="K50" s="133"/>
      <c r="L50" s="51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3"/>
      <c r="B61" s="38"/>
      <c r="C61" s="33"/>
      <c r="D61" s="134" t="s">
        <v>50</v>
      </c>
      <c r="E61" s="135"/>
      <c r="F61" s="136" t="s">
        <v>51</v>
      </c>
      <c r="G61" s="134" t="s">
        <v>50</v>
      </c>
      <c r="H61" s="135"/>
      <c r="I61" s="135"/>
      <c r="J61" s="137" t="s">
        <v>51</v>
      </c>
      <c r="K61" s="135"/>
      <c r="L61" s="51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3"/>
      <c r="B65" s="38"/>
      <c r="C65" s="33"/>
      <c r="D65" s="132" t="s">
        <v>52</v>
      </c>
      <c r="E65" s="138"/>
      <c r="F65" s="138"/>
      <c r="G65" s="132" t="s">
        <v>53</v>
      </c>
      <c r="H65" s="138"/>
      <c r="I65" s="138"/>
      <c r="J65" s="138"/>
      <c r="K65" s="138"/>
      <c r="L65" s="51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3"/>
      <c r="B76" s="38"/>
      <c r="C76" s="33"/>
      <c r="D76" s="134" t="s">
        <v>50</v>
      </c>
      <c r="E76" s="135"/>
      <c r="F76" s="136" t="s">
        <v>51</v>
      </c>
      <c r="G76" s="134" t="s">
        <v>50</v>
      </c>
      <c r="H76" s="135"/>
      <c r="I76" s="135"/>
      <c r="J76" s="137" t="s">
        <v>51</v>
      </c>
      <c r="K76" s="135"/>
      <c r="L76" s="51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hidden="1" customHeight="1">
      <c r="A81" s="33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hidden="1" customHeight="1">
      <c r="A82" s="33"/>
      <c r="B82" s="34"/>
      <c r="C82" s="22" t="s">
        <v>83</v>
      </c>
      <c r="D82" s="35"/>
      <c r="E82" s="35"/>
      <c r="F82" s="35"/>
      <c r="G82" s="35"/>
      <c r="H82" s="35"/>
      <c r="I82" s="35"/>
      <c r="J82" s="35"/>
      <c r="K82" s="35"/>
      <c r="L82" s="51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hidden="1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1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hidden="1" customHeight="1">
      <c r="A84" s="33"/>
      <c r="B84" s="34"/>
      <c r="C84" s="28" t="s">
        <v>15</v>
      </c>
      <c r="D84" s="35"/>
      <c r="E84" s="35"/>
      <c r="F84" s="35"/>
      <c r="G84" s="35"/>
      <c r="H84" s="35"/>
      <c r="I84" s="35"/>
      <c r="J84" s="35"/>
      <c r="K84" s="35"/>
      <c r="L84" s="51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hidden="1" customHeight="1">
      <c r="A85" s="33"/>
      <c r="B85" s="34"/>
      <c r="C85" s="35"/>
      <c r="D85" s="35"/>
      <c r="E85" s="251" t="str">
        <f>E7</f>
        <v>Výmena ležatého rozvodu vody</v>
      </c>
      <c r="F85" s="286"/>
      <c r="G85" s="286"/>
      <c r="H85" s="286"/>
      <c r="I85" s="35"/>
      <c r="J85" s="35"/>
      <c r="K85" s="35"/>
      <c r="L85" s="51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6.95" hidden="1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51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2" hidden="1" customHeight="1">
      <c r="A87" s="33"/>
      <c r="B87" s="34"/>
      <c r="C87" s="28" t="s">
        <v>19</v>
      </c>
      <c r="D87" s="35"/>
      <c r="E87" s="35"/>
      <c r="F87" s="26" t="str">
        <f>F10</f>
        <v>Fajnorovo nábr. 5, Bratislava</v>
      </c>
      <c r="G87" s="35"/>
      <c r="H87" s="35"/>
      <c r="I87" s="28" t="s">
        <v>21</v>
      </c>
      <c r="J87" s="66" t="str">
        <f>IF(J10="","",J10)</f>
        <v>6.7.2021</v>
      </c>
      <c r="K87" s="35"/>
      <c r="L87" s="51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hidden="1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1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5.2" hidden="1" customHeight="1">
      <c r="A89" s="33"/>
      <c r="B89" s="34"/>
      <c r="C89" s="28" t="s">
        <v>23</v>
      </c>
      <c r="D89" s="35"/>
      <c r="E89" s="35"/>
      <c r="F89" s="26" t="str">
        <f>E13</f>
        <v>Stredná priemyselná škola strojnícka</v>
      </c>
      <c r="G89" s="35"/>
      <c r="H89" s="35"/>
      <c r="I89" s="28" t="s">
        <v>29</v>
      </c>
      <c r="J89" s="31" t="str">
        <f>E19</f>
        <v xml:space="preserve"> </v>
      </c>
      <c r="K89" s="35"/>
      <c r="L89" s="51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25.7" hidden="1" customHeight="1">
      <c r="A90" s="33"/>
      <c r="B90" s="34"/>
      <c r="C90" s="28" t="s">
        <v>27</v>
      </c>
      <c r="D90" s="35"/>
      <c r="E90" s="35"/>
      <c r="F90" s="26" t="str">
        <f>IF(E16="","",E16)</f>
        <v>Vyplň údaj</v>
      </c>
      <c r="G90" s="35"/>
      <c r="H90" s="35"/>
      <c r="I90" s="28" t="s">
        <v>32</v>
      </c>
      <c r="J90" s="31" t="str">
        <f>E22</f>
        <v>Ing. Stanislava Jókayová</v>
      </c>
      <c r="K90" s="35"/>
      <c r="L90" s="51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0.35" hidden="1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51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29.25" hidden="1" customHeight="1">
      <c r="A92" s="33"/>
      <c r="B92" s="34"/>
      <c r="C92" s="143" t="s">
        <v>84</v>
      </c>
      <c r="D92" s="144"/>
      <c r="E92" s="144"/>
      <c r="F92" s="144"/>
      <c r="G92" s="144"/>
      <c r="H92" s="144"/>
      <c r="I92" s="144"/>
      <c r="J92" s="145" t="s">
        <v>85</v>
      </c>
      <c r="K92" s="144"/>
      <c r="L92" s="51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hidden="1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1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2.9" hidden="1" customHeight="1">
      <c r="A94" s="33"/>
      <c r="B94" s="34"/>
      <c r="C94" s="146" t="s">
        <v>86</v>
      </c>
      <c r="D94" s="35"/>
      <c r="E94" s="35"/>
      <c r="F94" s="35"/>
      <c r="G94" s="35"/>
      <c r="H94" s="35"/>
      <c r="I94" s="35"/>
      <c r="J94" s="84">
        <f>J127</f>
        <v>0</v>
      </c>
      <c r="K94" s="35"/>
      <c r="L94" s="51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U94" s="16" t="s">
        <v>87</v>
      </c>
    </row>
    <row r="95" spans="1:47" s="9" customFormat="1" ht="24.95" hidden="1" customHeight="1">
      <c r="B95" s="147"/>
      <c r="C95" s="148"/>
      <c r="D95" s="149" t="s">
        <v>88</v>
      </c>
      <c r="E95" s="150"/>
      <c r="F95" s="150"/>
      <c r="G95" s="150"/>
      <c r="H95" s="150"/>
      <c r="I95" s="150"/>
      <c r="J95" s="151">
        <f>J128</f>
        <v>0</v>
      </c>
      <c r="K95" s="148"/>
      <c r="L95" s="152"/>
    </row>
    <row r="96" spans="1:47" s="10" customFormat="1" ht="19.899999999999999" hidden="1" customHeight="1">
      <c r="B96" s="153"/>
      <c r="C96" s="154"/>
      <c r="D96" s="155" t="s">
        <v>89</v>
      </c>
      <c r="E96" s="156"/>
      <c r="F96" s="156"/>
      <c r="G96" s="156"/>
      <c r="H96" s="156"/>
      <c r="I96" s="156"/>
      <c r="J96" s="157">
        <f>J129</f>
        <v>0</v>
      </c>
      <c r="K96" s="154"/>
      <c r="L96" s="158"/>
    </row>
    <row r="97" spans="1:31" s="10" customFormat="1" ht="19.899999999999999" hidden="1" customHeight="1">
      <c r="B97" s="153"/>
      <c r="C97" s="154"/>
      <c r="D97" s="155" t="s">
        <v>90</v>
      </c>
      <c r="E97" s="156"/>
      <c r="F97" s="156"/>
      <c r="G97" s="156"/>
      <c r="H97" s="156"/>
      <c r="I97" s="156"/>
      <c r="J97" s="157">
        <f>J172</f>
        <v>0</v>
      </c>
      <c r="K97" s="154"/>
      <c r="L97" s="158"/>
    </row>
    <row r="98" spans="1:31" s="10" customFormat="1" ht="19.899999999999999" hidden="1" customHeight="1">
      <c r="B98" s="153"/>
      <c r="C98" s="154"/>
      <c r="D98" s="155" t="s">
        <v>91</v>
      </c>
      <c r="E98" s="156"/>
      <c r="F98" s="156"/>
      <c r="G98" s="156"/>
      <c r="H98" s="156"/>
      <c r="I98" s="156"/>
      <c r="J98" s="157">
        <f>J177</f>
        <v>0</v>
      </c>
      <c r="K98" s="154"/>
      <c r="L98" s="158"/>
    </row>
    <row r="99" spans="1:31" s="10" customFormat="1" ht="19.899999999999999" hidden="1" customHeight="1">
      <c r="B99" s="153"/>
      <c r="C99" s="154"/>
      <c r="D99" s="155" t="s">
        <v>92</v>
      </c>
      <c r="E99" s="156"/>
      <c r="F99" s="156"/>
      <c r="G99" s="156"/>
      <c r="H99" s="156"/>
      <c r="I99" s="156"/>
      <c r="J99" s="157">
        <f>J182</f>
        <v>0</v>
      </c>
      <c r="K99" s="154"/>
      <c r="L99" s="158"/>
    </row>
    <row r="100" spans="1:31" s="10" customFormat="1" ht="19.899999999999999" hidden="1" customHeight="1">
      <c r="B100" s="153"/>
      <c r="C100" s="154"/>
      <c r="D100" s="155" t="s">
        <v>93</v>
      </c>
      <c r="E100" s="156"/>
      <c r="F100" s="156"/>
      <c r="G100" s="156"/>
      <c r="H100" s="156"/>
      <c r="I100" s="156"/>
      <c r="J100" s="157">
        <f>J189</f>
        <v>0</v>
      </c>
      <c r="K100" s="154"/>
      <c r="L100" s="158"/>
    </row>
    <row r="101" spans="1:31" s="10" customFormat="1" ht="19.899999999999999" hidden="1" customHeight="1">
      <c r="B101" s="153"/>
      <c r="C101" s="154"/>
      <c r="D101" s="155" t="s">
        <v>94</v>
      </c>
      <c r="E101" s="156"/>
      <c r="F101" s="156"/>
      <c r="G101" s="156"/>
      <c r="H101" s="156"/>
      <c r="I101" s="156"/>
      <c r="J101" s="157">
        <f>J192</f>
        <v>0</v>
      </c>
      <c r="K101" s="154"/>
      <c r="L101" s="158"/>
    </row>
    <row r="102" spans="1:31" s="10" customFormat="1" ht="19.899999999999999" hidden="1" customHeight="1">
      <c r="B102" s="153"/>
      <c r="C102" s="154"/>
      <c r="D102" s="155" t="s">
        <v>95</v>
      </c>
      <c r="E102" s="156"/>
      <c r="F102" s="156"/>
      <c r="G102" s="156"/>
      <c r="H102" s="156"/>
      <c r="I102" s="156"/>
      <c r="J102" s="157">
        <f>J203</f>
        <v>0</v>
      </c>
      <c r="K102" s="154"/>
      <c r="L102" s="158"/>
    </row>
    <row r="103" spans="1:31" s="10" customFormat="1" ht="19.899999999999999" hidden="1" customHeight="1">
      <c r="B103" s="153"/>
      <c r="C103" s="154"/>
      <c r="D103" s="155" t="s">
        <v>96</v>
      </c>
      <c r="E103" s="156"/>
      <c r="F103" s="156"/>
      <c r="G103" s="156"/>
      <c r="H103" s="156"/>
      <c r="I103" s="156"/>
      <c r="J103" s="157">
        <f>J222</f>
        <v>0</v>
      </c>
      <c r="K103" s="154"/>
      <c r="L103" s="158"/>
    </row>
    <row r="104" spans="1:31" s="9" customFormat="1" ht="24.95" hidden="1" customHeight="1">
      <c r="B104" s="147"/>
      <c r="C104" s="148"/>
      <c r="D104" s="149" t="s">
        <v>97</v>
      </c>
      <c r="E104" s="150"/>
      <c r="F104" s="150"/>
      <c r="G104" s="150"/>
      <c r="H104" s="150"/>
      <c r="I104" s="150"/>
      <c r="J104" s="151">
        <f>J226</f>
        <v>0</v>
      </c>
      <c r="K104" s="148"/>
      <c r="L104" s="152"/>
    </row>
    <row r="105" spans="1:31" s="10" customFormat="1" ht="19.899999999999999" hidden="1" customHeight="1">
      <c r="B105" s="153"/>
      <c r="C105" s="154"/>
      <c r="D105" s="155" t="s">
        <v>98</v>
      </c>
      <c r="E105" s="156"/>
      <c r="F105" s="156"/>
      <c r="G105" s="156"/>
      <c r="H105" s="156"/>
      <c r="I105" s="156"/>
      <c r="J105" s="157">
        <f>J227</f>
        <v>0</v>
      </c>
      <c r="K105" s="154"/>
      <c r="L105" s="158"/>
    </row>
    <row r="106" spans="1:31" s="10" customFormat="1" ht="19.899999999999999" hidden="1" customHeight="1">
      <c r="B106" s="153"/>
      <c r="C106" s="154"/>
      <c r="D106" s="155" t="s">
        <v>99</v>
      </c>
      <c r="E106" s="156"/>
      <c r="F106" s="156"/>
      <c r="G106" s="156"/>
      <c r="H106" s="156"/>
      <c r="I106" s="156"/>
      <c r="J106" s="157">
        <f>J239</f>
        <v>0</v>
      </c>
      <c r="K106" s="154"/>
      <c r="L106" s="158"/>
    </row>
    <row r="107" spans="1:31" s="10" customFormat="1" ht="19.899999999999999" hidden="1" customHeight="1">
      <c r="B107" s="153"/>
      <c r="C107" s="154"/>
      <c r="D107" s="155" t="s">
        <v>100</v>
      </c>
      <c r="E107" s="156"/>
      <c r="F107" s="156"/>
      <c r="G107" s="156"/>
      <c r="H107" s="156"/>
      <c r="I107" s="156"/>
      <c r="J107" s="157">
        <f>J248</f>
        <v>0</v>
      </c>
      <c r="K107" s="154"/>
      <c r="L107" s="158"/>
    </row>
    <row r="108" spans="1:31" s="10" customFormat="1" ht="19.899999999999999" hidden="1" customHeight="1">
      <c r="B108" s="153"/>
      <c r="C108" s="154"/>
      <c r="D108" s="155" t="s">
        <v>101</v>
      </c>
      <c r="E108" s="156"/>
      <c r="F108" s="156"/>
      <c r="G108" s="156"/>
      <c r="H108" s="156"/>
      <c r="I108" s="156"/>
      <c r="J108" s="157">
        <f>J311</f>
        <v>0</v>
      </c>
      <c r="K108" s="154"/>
      <c r="L108" s="158"/>
    </row>
    <row r="109" spans="1:31" s="9" customFormat="1" ht="24.95" hidden="1" customHeight="1">
      <c r="B109" s="147"/>
      <c r="C109" s="148"/>
      <c r="D109" s="149" t="s">
        <v>102</v>
      </c>
      <c r="E109" s="150"/>
      <c r="F109" s="150"/>
      <c r="G109" s="150"/>
      <c r="H109" s="150"/>
      <c r="I109" s="150"/>
      <c r="J109" s="151">
        <f>J318</f>
        <v>0</v>
      </c>
      <c r="K109" s="148"/>
      <c r="L109" s="152"/>
    </row>
    <row r="110" spans="1:31" s="2" customFormat="1" ht="21.75" hidden="1" customHeight="1">
      <c r="A110" s="33"/>
      <c r="B110" s="34"/>
      <c r="C110" s="35"/>
      <c r="D110" s="35"/>
      <c r="E110" s="35"/>
      <c r="F110" s="35"/>
      <c r="G110" s="35"/>
      <c r="H110" s="35"/>
      <c r="I110" s="35"/>
      <c r="J110" s="35"/>
      <c r="K110" s="35"/>
      <c r="L110" s="51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6.95" hidden="1" customHeight="1">
      <c r="A111" s="33"/>
      <c r="B111" s="54"/>
      <c r="C111" s="55"/>
      <c r="D111" s="55"/>
      <c r="E111" s="55"/>
      <c r="F111" s="55"/>
      <c r="G111" s="55"/>
      <c r="H111" s="55"/>
      <c r="I111" s="55"/>
      <c r="J111" s="55"/>
      <c r="K111" s="55"/>
      <c r="L111" s="51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hidden="1"/>
    <row r="113" spans="1:63" hidden="1"/>
    <row r="114" spans="1:63" hidden="1"/>
    <row r="115" spans="1:63" s="2" customFormat="1" ht="6.95" customHeight="1">
      <c r="A115" s="33"/>
      <c r="B115" s="56"/>
      <c r="C115" s="57"/>
      <c r="D115" s="57"/>
      <c r="E115" s="57"/>
      <c r="F115" s="57"/>
      <c r="G115" s="57"/>
      <c r="H115" s="57"/>
      <c r="I115" s="57"/>
      <c r="J115" s="57"/>
      <c r="K115" s="57"/>
      <c r="L115" s="51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3" s="2" customFormat="1" ht="24.95" customHeight="1">
      <c r="A116" s="33"/>
      <c r="B116" s="34"/>
      <c r="C116" s="22" t="s">
        <v>103</v>
      </c>
      <c r="D116" s="35"/>
      <c r="E116" s="35"/>
      <c r="F116" s="35"/>
      <c r="G116" s="35"/>
      <c r="H116" s="35"/>
      <c r="I116" s="35"/>
      <c r="J116" s="35"/>
      <c r="K116" s="35"/>
      <c r="L116" s="51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3" s="2" customFormat="1" ht="6.95" customHeight="1">
      <c r="A117" s="33"/>
      <c r="B117" s="34"/>
      <c r="C117" s="35"/>
      <c r="D117" s="35"/>
      <c r="E117" s="35"/>
      <c r="F117" s="35"/>
      <c r="G117" s="35"/>
      <c r="H117" s="35"/>
      <c r="I117" s="35"/>
      <c r="J117" s="35"/>
      <c r="K117" s="35"/>
      <c r="L117" s="51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3" s="2" customFormat="1" ht="12" customHeight="1">
      <c r="A118" s="33"/>
      <c r="B118" s="34"/>
      <c r="C118" s="28" t="s">
        <v>15</v>
      </c>
      <c r="D118" s="35"/>
      <c r="E118" s="35"/>
      <c r="F118" s="35"/>
      <c r="G118" s="35"/>
      <c r="H118" s="35"/>
      <c r="I118" s="35"/>
      <c r="J118" s="35"/>
      <c r="K118" s="35"/>
      <c r="L118" s="51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3" s="2" customFormat="1" ht="16.5" customHeight="1">
      <c r="A119" s="33"/>
      <c r="B119" s="34"/>
      <c r="C119" s="35"/>
      <c r="D119" s="35"/>
      <c r="E119" s="251" t="str">
        <f>E7</f>
        <v>Výmena ležatého rozvodu vody</v>
      </c>
      <c r="F119" s="286"/>
      <c r="G119" s="286"/>
      <c r="H119" s="286"/>
      <c r="I119" s="35"/>
      <c r="J119" s="35"/>
      <c r="K119" s="35"/>
      <c r="L119" s="51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3" s="2" customFormat="1" ht="6.95" customHeight="1">
      <c r="A120" s="33"/>
      <c r="B120" s="34"/>
      <c r="C120" s="35"/>
      <c r="D120" s="35"/>
      <c r="E120" s="35"/>
      <c r="F120" s="35"/>
      <c r="G120" s="35"/>
      <c r="H120" s="35"/>
      <c r="I120" s="35"/>
      <c r="J120" s="35"/>
      <c r="K120" s="35"/>
      <c r="L120" s="51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pans="1:63" s="2" customFormat="1" ht="12" customHeight="1">
      <c r="A121" s="33"/>
      <c r="B121" s="34"/>
      <c r="C121" s="28" t="s">
        <v>19</v>
      </c>
      <c r="D121" s="35"/>
      <c r="E121" s="35"/>
      <c r="F121" s="26" t="str">
        <f>F10</f>
        <v>Fajnorovo nábr. 5, Bratislava</v>
      </c>
      <c r="G121" s="35"/>
      <c r="H121" s="35"/>
      <c r="I121" s="28" t="s">
        <v>21</v>
      </c>
      <c r="J121" s="66" t="str">
        <f>IF(J10="","",J10)</f>
        <v>6.7.2021</v>
      </c>
      <c r="K121" s="35"/>
      <c r="L121" s="51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pans="1:63" s="2" customFormat="1" ht="6.95" customHeight="1">
      <c r="A122" s="33"/>
      <c r="B122" s="34"/>
      <c r="C122" s="35"/>
      <c r="D122" s="35"/>
      <c r="E122" s="35"/>
      <c r="F122" s="35"/>
      <c r="G122" s="35"/>
      <c r="H122" s="35"/>
      <c r="I122" s="35"/>
      <c r="J122" s="35"/>
      <c r="K122" s="35"/>
      <c r="L122" s="51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pans="1:63" s="2" customFormat="1" ht="15.2" customHeight="1">
      <c r="A123" s="33"/>
      <c r="B123" s="34"/>
      <c r="C123" s="28" t="s">
        <v>23</v>
      </c>
      <c r="D123" s="35"/>
      <c r="E123" s="35"/>
      <c r="F123" s="26" t="str">
        <f>E13</f>
        <v>Stredná priemyselná škola strojnícka</v>
      </c>
      <c r="G123" s="35"/>
      <c r="H123" s="35"/>
      <c r="I123" s="28" t="s">
        <v>29</v>
      </c>
      <c r="J123" s="31" t="str">
        <f>E19</f>
        <v xml:space="preserve"> </v>
      </c>
      <c r="K123" s="35"/>
      <c r="L123" s="51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pans="1:63" s="2" customFormat="1" ht="25.7" customHeight="1">
      <c r="A124" s="33"/>
      <c r="B124" s="34"/>
      <c r="C124" s="28" t="s">
        <v>27</v>
      </c>
      <c r="D124" s="35"/>
      <c r="E124" s="35"/>
      <c r="F124" s="26" t="str">
        <f>IF(E16="","",E16)</f>
        <v>Vyplň údaj</v>
      </c>
      <c r="G124" s="35"/>
      <c r="H124" s="35"/>
      <c r="I124" s="28" t="s">
        <v>32</v>
      </c>
      <c r="J124" s="31" t="str">
        <f>E22</f>
        <v>Ing. Stanislava Jókayová</v>
      </c>
      <c r="K124" s="35"/>
      <c r="L124" s="51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pans="1:63" s="2" customFormat="1" ht="10.35" customHeight="1">
      <c r="A125" s="33"/>
      <c r="B125" s="34"/>
      <c r="C125" s="35"/>
      <c r="D125" s="35"/>
      <c r="E125" s="35"/>
      <c r="F125" s="35"/>
      <c r="G125" s="35"/>
      <c r="H125" s="35"/>
      <c r="I125" s="35"/>
      <c r="J125" s="35"/>
      <c r="K125" s="35"/>
      <c r="L125" s="51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pans="1:63" s="11" customFormat="1" ht="29.25" customHeight="1">
      <c r="A126" s="159"/>
      <c r="B126" s="160"/>
      <c r="C126" s="161" t="s">
        <v>104</v>
      </c>
      <c r="D126" s="162" t="s">
        <v>60</v>
      </c>
      <c r="E126" s="162" t="s">
        <v>56</v>
      </c>
      <c r="F126" s="162" t="s">
        <v>57</v>
      </c>
      <c r="G126" s="162" t="s">
        <v>105</v>
      </c>
      <c r="H126" s="162" t="s">
        <v>106</v>
      </c>
      <c r="I126" s="162" t="s">
        <v>107</v>
      </c>
      <c r="J126" s="163" t="s">
        <v>85</v>
      </c>
      <c r="K126" s="164" t="s">
        <v>108</v>
      </c>
      <c r="L126" s="165"/>
      <c r="M126" s="75" t="s">
        <v>1</v>
      </c>
      <c r="N126" s="76" t="s">
        <v>39</v>
      </c>
      <c r="O126" s="76" t="s">
        <v>109</v>
      </c>
      <c r="P126" s="76" t="s">
        <v>110</v>
      </c>
      <c r="Q126" s="76" t="s">
        <v>111</v>
      </c>
      <c r="R126" s="76" t="s">
        <v>112</v>
      </c>
      <c r="S126" s="76" t="s">
        <v>113</v>
      </c>
      <c r="T126" s="77" t="s">
        <v>114</v>
      </c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</row>
    <row r="127" spans="1:63" s="2" customFormat="1" ht="22.9" customHeight="1">
      <c r="A127" s="33"/>
      <c r="B127" s="34"/>
      <c r="C127" s="82" t="s">
        <v>86</v>
      </c>
      <c r="D127" s="35"/>
      <c r="E127" s="35"/>
      <c r="F127" s="35"/>
      <c r="G127" s="35"/>
      <c r="H127" s="35"/>
      <c r="I127" s="35"/>
      <c r="J127" s="166">
        <f>BK127</f>
        <v>0</v>
      </c>
      <c r="K127" s="35"/>
      <c r="L127" s="38"/>
      <c r="M127" s="78"/>
      <c r="N127" s="167"/>
      <c r="O127" s="79"/>
      <c r="P127" s="168">
        <f>P128+P226+P318</f>
        <v>0</v>
      </c>
      <c r="Q127" s="79"/>
      <c r="R127" s="168">
        <f>R128+R226+R318</f>
        <v>25.086389919999998</v>
      </c>
      <c r="S127" s="79"/>
      <c r="T127" s="169">
        <f>T128+T226+T318</f>
        <v>6.1558699999999993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T127" s="16" t="s">
        <v>74</v>
      </c>
      <c r="AU127" s="16" t="s">
        <v>87</v>
      </c>
      <c r="BK127" s="170">
        <f>BK128+BK226+BK318</f>
        <v>0</v>
      </c>
    </row>
    <row r="128" spans="1:63" s="12" customFormat="1" ht="25.9" customHeight="1">
      <c r="B128" s="171"/>
      <c r="C128" s="172"/>
      <c r="D128" s="173" t="s">
        <v>74</v>
      </c>
      <c r="E128" s="174" t="s">
        <v>115</v>
      </c>
      <c r="F128" s="174" t="s">
        <v>116</v>
      </c>
      <c r="G128" s="172"/>
      <c r="H128" s="172"/>
      <c r="I128" s="175"/>
      <c r="J128" s="176">
        <f>BK128</f>
        <v>0</v>
      </c>
      <c r="K128" s="172"/>
      <c r="L128" s="177"/>
      <c r="M128" s="178"/>
      <c r="N128" s="179"/>
      <c r="O128" s="179"/>
      <c r="P128" s="180">
        <f>P129+P172+P177+P182+P189+P192+P203+P222</f>
        <v>0</v>
      </c>
      <c r="Q128" s="179"/>
      <c r="R128" s="180">
        <f>R129+R172+R177+R182+R189+R192+R203+R222</f>
        <v>24.89313872</v>
      </c>
      <c r="S128" s="179"/>
      <c r="T128" s="181">
        <f>T129+T172+T177+T182+T189+T192+T203+T222</f>
        <v>4.8997899999999994</v>
      </c>
      <c r="AR128" s="182" t="s">
        <v>80</v>
      </c>
      <c r="AT128" s="183" t="s">
        <v>74</v>
      </c>
      <c r="AU128" s="183" t="s">
        <v>75</v>
      </c>
      <c r="AY128" s="182" t="s">
        <v>117</v>
      </c>
      <c r="BK128" s="184">
        <f>BK129+BK172+BK177+BK182+BK189+BK192+BK203+BK222</f>
        <v>0</v>
      </c>
    </row>
    <row r="129" spans="1:65" s="12" customFormat="1" ht="22.9" customHeight="1">
      <c r="B129" s="171"/>
      <c r="C129" s="172"/>
      <c r="D129" s="173" t="s">
        <v>74</v>
      </c>
      <c r="E129" s="185" t="s">
        <v>80</v>
      </c>
      <c r="F129" s="185" t="s">
        <v>118</v>
      </c>
      <c r="G129" s="172"/>
      <c r="H129" s="172"/>
      <c r="I129" s="175"/>
      <c r="J129" s="186">
        <f>BK129</f>
        <v>0</v>
      </c>
      <c r="K129" s="172"/>
      <c r="L129" s="177"/>
      <c r="M129" s="178"/>
      <c r="N129" s="179"/>
      <c r="O129" s="179"/>
      <c r="P129" s="180">
        <f>SUM(P130:P171)</f>
        <v>0</v>
      </c>
      <c r="Q129" s="179"/>
      <c r="R129" s="180">
        <f>SUM(R130:R171)</f>
        <v>18.88205</v>
      </c>
      <c r="S129" s="179"/>
      <c r="T129" s="181">
        <f>SUM(T130:T171)</f>
        <v>3.8879999999999999</v>
      </c>
      <c r="AR129" s="182" t="s">
        <v>80</v>
      </c>
      <c r="AT129" s="183" t="s">
        <v>74</v>
      </c>
      <c r="AU129" s="183" t="s">
        <v>80</v>
      </c>
      <c r="AY129" s="182" t="s">
        <v>117</v>
      </c>
      <c r="BK129" s="184">
        <f>SUM(BK130:BK171)</f>
        <v>0</v>
      </c>
    </row>
    <row r="130" spans="1:65" s="2" customFormat="1" ht="24.2" customHeight="1">
      <c r="A130" s="33"/>
      <c r="B130" s="34"/>
      <c r="C130" s="187" t="s">
        <v>80</v>
      </c>
      <c r="D130" s="187" t="s">
        <v>119</v>
      </c>
      <c r="E130" s="188" t="s">
        <v>120</v>
      </c>
      <c r="F130" s="189" t="s">
        <v>121</v>
      </c>
      <c r="G130" s="190" t="s">
        <v>122</v>
      </c>
      <c r="H130" s="191">
        <v>6</v>
      </c>
      <c r="I130" s="192"/>
      <c r="J130" s="193">
        <f>ROUND(I130*H130,2)</f>
        <v>0</v>
      </c>
      <c r="K130" s="194"/>
      <c r="L130" s="38"/>
      <c r="M130" s="195" t="s">
        <v>1</v>
      </c>
      <c r="N130" s="196" t="s">
        <v>41</v>
      </c>
      <c r="O130" s="71"/>
      <c r="P130" s="197">
        <f>O130*H130</f>
        <v>0</v>
      </c>
      <c r="Q130" s="197">
        <v>0</v>
      </c>
      <c r="R130" s="197">
        <f>Q130*H130</f>
        <v>0</v>
      </c>
      <c r="S130" s="197">
        <v>9.8000000000000004E-2</v>
      </c>
      <c r="T130" s="198">
        <f>S130*H130</f>
        <v>0.58800000000000008</v>
      </c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R130" s="199" t="s">
        <v>123</v>
      </c>
      <c r="AT130" s="199" t="s">
        <v>119</v>
      </c>
      <c r="AU130" s="199" t="s">
        <v>124</v>
      </c>
      <c r="AY130" s="16" t="s">
        <v>117</v>
      </c>
      <c r="BE130" s="200">
        <f>IF(N130="základná",J130,0)</f>
        <v>0</v>
      </c>
      <c r="BF130" s="200">
        <f>IF(N130="znížená",J130,0)</f>
        <v>0</v>
      </c>
      <c r="BG130" s="200">
        <f>IF(N130="zákl. prenesená",J130,0)</f>
        <v>0</v>
      </c>
      <c r="BH130" s="200">
        <f>IF(N130="zníž. prenesená",J130,0)</f>
        <v>0</v>
      </c>
      <c r="BI130" s="200">
        <f>IF(N130="nulová",J130,0)</f>
        <v>0</v>
      </c>
      <c r="BJ130" s="16" t="s">
        <v>124</v>
      </c>
      <c r="BK130" s="200">
        <f>ROUND(I130*H130,2)</f>
        <v>0</v>
      </c>
      <c r="BL130" s="16" t="s">
        <v>123</v>
      </c>
      <c r="BM130" s="199" t="s">
        <v>125</v>
      </c>
    </row>
    <row r="131" spans="1:65" s="13" customFormat="1">
      <c r="B131" s="201"/>
      <c r="C131" s="202"/>
      <c r="D131" s="203" t="s">
        <v>126</v>
      </c>
      <c r="E131" s="204" t="s">
        <v>1</v>
      </c>
      <c r="F131" s="205" t="s">
        <v>127</v>
      </c>
      <c r="G131" s="202"/>
      <c r="H131" s="206">
        <v>6</v>
      </c>
      <c r="I131" s="207"/>
      <c r="J131" s="202"/>
      <c r="K131" s="202"/>
      <c r="L131" s="208"/>
      <c r="M131" s="209"/>
      <c r="N131" s="210"/>
      <c r="O131" s="210"/>
      <c r="P131" s="210"/>
      <c r="Q131" s="210"/>
      <c r="R131" s="210"/>
      <c r="S131" s="210"/>
      <c r="T131" s="211"/>
      <c r="AT131" s="212" t="s">
        <v>126</v>
      </c>
      <c r="AU131" s="212" t="s">
        <v>124</v>
      </c>
      <c r="AV131" s="13" t="s">
        <v>124</v>
      </c>
      <c r="AW131" s="13" t="s">
        <v>31</v>
      </c>
      <c r="AX131" s="13" t="s">
        <v>80</v>
      </c>
      <c r="AY131" s="212" t="s">
        <v>117</v>
      </c>
    </row>
    <row r="132" spans="1:65" s="2" customFormat="1" ht="24.2" customHeight="1">
      <c r="A132" s="33"/>
      <c r="B132" s="34"/>
      <c r="C132" s="187" t="s">
        <v>124</v>
      </c>
      <c r="D132" s="187" t="s">
        <v>119</v>
      </c>
      <c r="E132" s="188" t="s">
        <v>128</v>
      </c>
      <c r="F132" s="189" t="s">
        <v>129</v>
      </c>
      <c r="G132" s="190" t="s">
        <v>122</v>
      </c>
      <c r="H132" s="191">
        <v>5</v>
      </c>
      <c r="I132" s="192"/>
      <c r="J132" s="193">
        <f>ROUND(I132*H132,2)</f>
        <v>0</v>
      </c>
      <c r="K132" s="194"/>
      <c r="L132" s="38"/>
      <c r="M132" s="195" t="s">
        <v>1</v>
      </c>
      <c r="N132" s="196" t="s">
        <v>41</v>
      </c>
      <c r="O132" s="71"/>
      <c r="P132" s="197">
        <f>O132*H132</f>
        <v>0</v>
      </c>
      <c r="Q132" s="197">
        <v>0</v>
      </c>
      <c r="R132" s="197">
        <f>Q132*H132</f>
        <v>0</v>
      </c>
      <c r="S132" s="197">
        <v>0.16</v>
      </c>
      <c r="T132" s="198">
        <f>S132*H132</f>
        <v>0.8</v>
      </c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R132" s="199" t="s">
        <v>123</v>
      </c>
      <c r="AT132" s="199" t="s">
        <v>119</v>
      </c>
      <c r="AU132" s="199" t="s">
        <v>124</v>
      </c>
      <c r="AY132" s="16" t="s">
        <v>117</v>
      </c>
      <c r="BE132" s="200">
        <f>IF(N132="základná",J132,0)</f>
        <v>0</v>
      </c>
      <c r="BF132" s="200">
        <f>IF(N132="znížená",J132,0)</f>
        <v>0</v>
      </c>
      <c r="BG132" s="200">
        <f>IF(N132="zákl. prenesená",J132,0)</f>
        <v>0</v>
      </c>
      <c r="BH132" s="200">
        <f>IF(N132="zníž. prenesená",J132,0)</f>
        <v>0</v>
      </c>
      <c r="BI132" s="200">
        <f>IF(N132="nulová",J132,0)</f>
        <v>0</v>
      </c>
      <c r="BJ132" s="16" t="s">
        <v>124</v>
      </c>
      <c r="BK132" s="200">
        <f>ROUND(I132*H132,2)</f>
        <v>0</v>
      </c>
      <c r="BL132" s="16" t="s">
        <v>123</v>
      </c>
      <c r="BM132" s="199" t="s">
        <v>130</v>
      </c>
    </row>
    <row r="133" spans="1:65" s="13" customFormat="1">
      <c r="B133" s="201"/>
      <c r="C133" s="202"/>
      <c r="D133" s="203" t="s">
        <v>126</v>
      </c>
      <c r="E133" s="204" t="s">
        <v>1</v>
      </c>
      <c r="F133" s="205" t="s">
        <v>131</v>
      </c>
      <c r="G133" s="202"/>
      <c r="H133" s="206">
        <v>5</v>
      </c>
      <c r="I133" s="207"/>
      <c r="J133" s="202"/>
      <c r="K133" s="202"/>
      <c r="L133" s="208"/>
      <c r="M133" s="209"/>
      <c r="N133" s="210"/>
      <c r="O133" s="210"/>
      <c r="P133" s="210"/>
      <c r="Q133" s="210"/>
      <c r="R133" s="210"/>
      <c r="S133" s="210"/>
      <c r="T133" s="211"/>
      <c r="AT133" s="212" t="s">
        <v>126</v>
      </c>
      <c r="AU133" s="212" t="s">
        <v>124</v>
      </c>
      <c r="AV133" s="13" t="s">
        <v>124</v>
      </c>
      <c r="AW133" s="13" t="s">
        <v>31</v>
      </c>
      <c r="AX133" s="13" t="s">
        <v>80</v>
      </c>
      <c r="AY133" s="212" t="s">
        <v>117</v>
      </c>
    </row>
    <row r="134" spans="1:65" s="2" customFormat="1" ht="33" customHeight="1">
      <c r="A134" s="33"/>
      <c r="B134" s="34"/>
      <c r="C134" s="187" t="s">
        <v>132</v>
      </c>
      <c r="D134" s="187" t="s">
        <v>119</v>
      </c>
      <c r="E134" s="188" t="s">
        <v>133</v>
      </c>
      <c r="F134" s="189" t="s">
        <v>134</v>
      </c>
      <c r="G134" s="190" t="s">
        <v>122</v>
      </c>
      <c r="H134" s="191">
        <v>5</v>
      </c>
      <c r="I134" s="192"/>
      <c r="J134" s="193">
        <f>ROUND(I134*H134,2)</f>
        <v>0</v>
      </c>
      <c r="K134" s="194"/>
      <c r="L134" s="38"/>
      <c r="M134" s="195" t="s">
        <v>1</v>
      </c>
      <c r="N134" s="196" t="s">
        <v>41</v>
      </c>
      <c r="O134" s="71"/>
      <c r="P134" s="197">
        <f>O134*H134</f>
        <v>0</v>
      </c>
      <c r="Q134" s="197">
        <v>0</v>
      </c>
      <c r="R134" s="197">
        <f>Q134*H134</f>
        <v>0</v>
      </c>
      <c r="S134" s="197">
        <v>0.5</v>
      </c>
      <c r="T134" s="198">
        <f>S134*H134</f>
        <v>2.5</v>
      </c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R134" s="199" t="s">
        <v>123</v>
      </c>
      <c r="AT134" s="199" t="s">
        <v>119</v>
      </c>
      <c r="AU134" s="199" t="s">
        <v>124</v>
      </c>
      <c r="AY134" s="16" t="s">
        <v>117</v>
      </c>
      <c r="BE134" s="200">
        <f>IF(N134="základná",J134,0)</f>
        <v>0</v>
      </c>
      <c r="BF134" s="200">
        <f>IF(N134="znížená",J134,0)</f>
        <v>0</v>
      </c>
      <c r="BG134" s="200">
        <f>IF(N134="zákl. prenesená",J134,0)</f>
        <v>0</v>
      </c>
      <c r="BH134" s="200">
        <f>IF(N134="zníž. prenesená",J134,0)</f>
        <v>0</v>
      </c>
      <c r="BI134" s="200">
        <f>IF(N134="nulová",J134,0)</f>
        <v>0</v>
      </c>
      <c r="BJ134" s="16" t="s">
        <v>124</v>
      </c>
      <c r="BK134" s="200">
        <f>ROUND(I134*H134,2)</f>
        <v>0</v>
      </c>
      <c r="BL134" s="16" t="s">
        <v>123</v>
      </c>
      <c r="BM134" s="199" t="s">
        <v>135</v>
      </c>
    </row>
    <row r="135" spans="1:65" s="13" customFormat="1">
      <c r="B135" s="201"/>
      <c r="C135" s="202"/>
      <c r="D135" s="203" t="s">
        <v>126</v>
      </c>
      <c r="E135" s="204" t="s">
        <v>1</v>
      </c>
      <c r="F135" s="205" t="s">
        <v>131</v>
      </c>
      <c r="G135" s="202"/>
      <c r="H135" s="206">
        <v>5</v>
      </c>
      <c r="I135" s="207"/>
      <c r="J135" s="202"/>
      <c r="K135" s="202"/>
      <c r="L135" s="208"/>
      <c r="M135" s="209"/>
      <c r="N135" s="210"/>
      <c r="O135" s="210"/>
      <c r="P135" s="210"/>
      <c r="Q135" s="210"/>
      <c r="R135" s="210"/>
      <c r="S135" s="210"/>
      <c r="T135" s="211"/>
      <c r="AT135" s="212" t="s">
        <v>126</v>
      </c>
      <c r="AU135" s="212" t="s">
        <v>124</v>
      </c>
      <c r="AV135" s="13" t="s">
        <v>124</v>
      </c>
      <c r="AW135" s="13" t="s">
        <v>31</v>
      </c>
      <c r="AX135" s="13" t="s">
        <v>80</v>
      </c>
      <c r="AY135" s="212" t="s">
        <v>117</v>
      </c>
    </row>
    <row r="136" spans="1:65" s="2" customFormat="1" ht="21.75" customHeight="1">
      <c r="A136" s="33"/>
      <c r="B136" s="34"/>
      <c r="C136" s="187" t="s">
        <v>123</v>
      </c>
      <c r="D136" s="187" t="s">
        <v>119</v>
      </c>
      <c r="E136" s="188" t="s">
        <v>136</v>
      </c>
      <c r="F136" s="189" t="s">
        <v>137</v>
      </c>
      <c r="G136" s="190" t="s">
        <v>138</v>
      </c>
      <c r="H136" s="191">
        <v>10</v>
      </c>
      <c r="I136" s="192"/>
      <c r="J136" s="193">
        <f>ROUND(I136*H136,2)</f>
        <v>0</v>
      </c>
      <c r="K136" s="194"/>
      <c r="L136" s="38"/>
      <c r="M136" s="195" t="s">
        <v>1</v>
      </c>
      <c r="N136" s="196" t="s">
        <v>41</v>
      </c>
      <c r="O136" s="71"/>
      <c r="P136" s="197">
        <f>O136*H136</f>
        <v>0</v>
      </c>
      <c r="Q136" s="197">
        <v>0</v>
      </c>
      <c r="R136" s="197">
        <f>Q136*H136</f>
        <v>0</v>
      </c>
      <c r="S136" s="197">
        <v>0</v>
      </c>
      <c r="T136" s="198">
        <f>S136*H136</f>
        <v>0</v>
      </c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R136" s="199" t="s">
        <v>123</v>
      </c>
      <c r="AT136" s="199" t="s">
        <v>119</v>
      </c>
      <c r="AU136" s="199" t="s">
        <v>124</v>
      </c>
      <c r="AY136" s="16" t="s">
        <v>117</v>
      </c>
      <c r="BE136" s="200">
        <f>IF(N136="základná",J136,0)</f>
        <v>0</v>
      </c>
      <c r="BF136" s="200">
        <f>IF(N136="znížená",J136,0)</f>
        <v>0</v>
      </c>
      <c r="BG136" s="200">
        <f>IF(N136="zákl. prenesená",J136,0)</f>
        <v>0</v>
      </c>
      <c r="BH136" s="200">
        <f>IF(N136="zníž. prenesená",J136,0)</f>
        <v>0</v>
      </c>
      <c r="BI136" s="200">
        <f>IF(N136="nulová",J136,0)</f>
        <v>0</v>
      </c>
      <c r="BJ136" s="16" t="s">
        <v>124</v>
      </c>
      <c r="BK136" s="200">
        <f>ROUND(I136*H136,2)</f>
        <v>0</v>
      </c>
      <c r="BL136" s="16" t="s">
        <v>123</v>
      </c>
      <c r="BM136" s="199" t="s">
        <v>139</v>
      </c>
    </row>
    <row r="137" spans="1:65" s="2" customFormat="1" ht="24.2" customHeight="1">
      <c r="A137" s="33"/>
      <c r="B137" s="34"/>
      <c r="C137" s="187" t="s">
        <v>140</v>
      </c>
      <c r="D137" s="187" t="s">
        <v>119</v>
      </c>
      <c r="E137" s="188" t="s">
        <v>141</v>
      </c>
      <c r="F137" s="189" t="s">
        <v>142</v>
      </c>
      <c r="G137" s="190" t="s">
        <v>143</v>
      </c>
      <c r="H137" s="191">
        <v>12</v>
      </c>
      <c r="I137" s="192"/>
      <c r="J137" s="193">
        <f>ROUND(I137*H137,2)</f>
        <v>0</v>
      </c>
      <c r="K137" s="194"/>
      <c r="L137" s="38"/>
      <c r="M137" s="195" t="s">
        <v>1</v>
      </c>
      <c r="N137" s="196" t="s">
        <v>41</v>
      </c>
      <c r="O137" s="71"/>
      <c r="P137" s="197">
        <f>O137*H137</f>
        <v>0</v>
      </c>
      <c r="Q137" s="197">
        <v>3.8999999999999998E-3</v>
      </c>
      <c r="R137" s="197">
        <f>Q137*H137</f>
        <v>4.6799999999999994E-2</v>
      </c>
      <c r="S137" s="197">
        <v>0</v>
      </c>
      <c r="T137" s="198">
        <f>S137*H137</f>
        <v>0</v>
      </c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R137" s="199" t="s">
        <v>123</v>
      </c>
      <c r="AT137" s="199" t="s">
        <v>119</v>
      </c>
      <c r="AU137" s="199" t="s">
        <v>124</v>
      </c>
      <c r="AY137" s="16" t="s">
        <v>117</v>
      </c>
      <c r="BE137" s="200">
        <f>IF(N137="základná",J137,0)</f>
        <v>0</v>
      </c>
      <c r="BF137" s="200">
        <f>IF(N137="znížená",J137,0)</f>
        <v>0</v>
      </c>
      <c r="BG137" s="200">
        <f>IF(N137="zákl. prenesená",J137,0)</f>
        <v>0</v>
      </c>
      <c r="BH137" s="200">
        <f>IF(N137="zníž. prenesená",J137,0)</f>
        <v>0</v>
      </c>
      <c r="BI137" s="200">
        <f>IF(N137="nulová",J137,0)</f>
        <v>0</v>
      </c>
      <c r="BJ137" s="16" t="s">
        <v>124</v>
      </c>
      <c r="BK137" s="200">
        <f>ROUND(I137*H137,2)</f>
        <v>0</v>
      </c>
      <c r="BL137" s="16" t="s">
        <v>123</v>
      </c>
      <c r="BM137" s="199" t="s">
        <v>144</v>
      </c>
    </row>
    <row r="138" spans="1:65" s="13" customFormat="1">
      <c r="B138" s="201"/>
      <c r="C138" s="202"/>
      <c r="D138" s="203" t="s">
        <v>126</v>
      </c>
      <c r="E138" s="204" t="s">
        <v>1</v>
      </c>
      <c r="F138" s="205" t="s">
        <v>145</v>
      </c>
      <c r="G138" s="202"/>
      <c r="H138" s="206">
        <v>12</v>
      </c>
      <c r="I138" s="207"/>
      <c r="J138" s="202"/>
      <c r="K138" s="202"/>
      <c r="L138" s="208"/>
      <c r="M138" s="209"/>
      <c r="N138" s="210"/>
      <c r="O138" s="210"/>
      <c r="P138" s="210"/>
      <c r="Q138" s="210"/>
      <c r="R138" s="210"/>
      <c r="S138" s="210"/>
      <c r="T138" s="211"/>
      <c r="AT138" s="212" t="s">
        <v>126</v>
      </c>
      <c r="AU138" s="212" t="s">
        <v>124</v>
      </c>
      <c r="AV138" s="13" t="s">
        <v>124</v>
      </c>
      <c r="AW138" s="13" t="s">
        <v>31</v>
      </c>
      <c r="AX138" s="13" t="s">
        <v>80</v>
      </c>
      <c r="AY138" s="212" t="s">
        <v>117</v>
      </c>
    </row>
    <row r="139" spans="1:65" s="2" customFormat="1" ht="37.9" customHeight="1">
      <c r="A139" s="33"/>
      <c r="B139" s="34"/>
      <c r="C139" s="187" t="s">
        <v>146</v>
      </c>
      <c r="D139" s="187" t="s">
        <v>119</v>
      </c>
      <c r="E139" s="188" t="s">
        <v>147</v>
      </c>
      <c r="F139" s="189" t="s">
        <v>148</v>
      </c>
      <c r="G139" s="190" t="s">
        <v>149</v>
      </c>
      <c r="H139" s="191">
        <v>13.5</v>
      </c>
      <c r="I139" s="192"/>
      <c r="J139" s="193">
        <f>ROUND(I139*H139,2)</f>
        <v>0</v>
      </c>
      <c r="K139" s="194"/>
      <c r="L139" s="38"/>
      <c r="M139" s="195" t="s">
        <v>1</v>
      </c>
      <c r="N139" s="196" t="s">
        <v>41</v>
      </c>
      <c r="O139" s="71"/>
      <c r="P139" s="197">
        <f>O139*H139</f>
        <v>0</v>
      </c>
      <c r="Q139" s="197">
        <v>0</v>
      </c>
      <c r="R139" s="197">
        <f>Q139*H139</f>
        <v>0</v>
      </c>
      <c r="S139" s="197">
        <v>0</v>
      </c>
      <c r="T139" s="198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99" t="s">
        <v>123</v>
      </c>
      <c r="AT139" s="199" t="s">
        <v>119</v>
      </c>
      <c r="AU139" s="199" t="s">
        <v>124</v>
      </c>
      <c r="AY139" s="16" t="s">
        <v>117</v>
      </c>
      <c r="BE139" s="200">
        <f>IF(N139="základná",J139,0)</f>
        <v>0</v>
      </c>
      <c r="BF139" s="200">
        <f>IF(N139="znížená",J139,0)</f>
        <v>0</v>
      </c>
      <c r="BG139" s="200">
        <f>IF(N139="zákl. prenesená",J139,0)</f>
        <v>0</v>
      </c>
      <c r="BH139" s="200">
        <f>IF(N139="zníž. prenesená",J139,0)</f>
        <v>0</v>
      </c>
      <c r="BI139" s="200">
        <f>IF(N139="nulová",J139,0)</f>
        <v>0</v>
      </c>
      <c r="BJ139" s="16" t="s">
        <v>124</v>
      </c>
      <c r="BK139" s="200">
        <f>ROUND(I139*H139,2)</f>
        <v>0</v>
      </c>
      <c r="BL139" s="16" t="s">
        <v>123</v>
      </c>
      <c r="BM139" s="199" t="s">
        <v>150</v>
      </c>
    </row>
    <row r="140" spans="1:65" s="2" customFormat="1" ht="37.9" customHeight="1">
      <c r="A140" s="33"/>
      <c r="B140" s="34"/>
      <c r="C140" s="187" t="s">
        <v>151</v>
      </c>
      <c r="D140" s="187" t="s">
        <v>119</v>
      </c>
      <c r="E140" s="188" t="s">
        <v>152</v>
      </c>
      <c r="F140" s="189" t="s">
        <v>153</v>
      </c>
      <c r="G140" s="190" t="s">
        <v>149</v>
      </c>
      <c r="H140" s="191">
        <v>0.36</v>
      </c>
      <c r="I140" s="192"/>
      <c r="J140" s="193">
        <f>ROUND(I140*H140,2)</f>
        <v>0</v>
      </c>
      <c r="K140" s="194"/>
      <c r="L140" s="38"/>
      <c r="M140" s="195" t="s">
        <v>1</v>
      </c>
      <c r="N140" s="196" t="s">
        <v>41</v>
      </c>
      <c r="O140" s="71"/>
      <c r="P140" s="197">
        <f>O140*H140</f>
        <v>0</v>
      </c>
      <c r="Q140" s="197">
        <v>0</v>
      </c>
      <c r="R140" s="197">
        <f>Q140*H140</f>
        <v>0</v>
      </c>
      <c r="S140" s="197">
        <v>0</v>
      </c>
      <c r="T140" s="198">
        <f>S140*H140</f>
        <v>0</v>
      </c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R140" s="199" t="s">
        <v>123</v>
      </c>
      <c r="AT140" s="199" t="s">
        <v>119</v>
      </c>
      <c r="AU140" s="199" t="s">
        <v>124</v>
      </c>
      <c r="AY140" s="16" t="s">
        <v>117</v>
      </c>
      <c r="BE140" s="200">
        <f>IF(N140="základná",J140,0)</f>
        <v>0</v>
      </c>
      <c r="BF140" s="200">
        <f>IF(N140="znížená",J140,0)</f>
        <v>0</v>
      </c>
      <c r="BG140" s="200">
        <f>IF(N140="zákl. prenesená",J140,0)</f>
        <v>0</v>
      </c>
      <c r="BH140" s="200">
        <f>IF(N140="zníž. prenesená",J140,0)</f>
        <v>0</v>
      </c>
      <c r="BI140" s="200">
        <f>IF(N140="nulová",J140,0)</f>
        <v>0</v>
      </c>
      <c r="BJ140" s="16" t="s">
        <v>124</v>
      </c>
      <c r="BK140" s="200">
        <f>ROUND(I140*H140,2)</f>
        <v>0</v>
      </c>
      <c r="BL140" s="16" t="s">
        <v>123</v>
      </c>
      <c r="BM140" s="199" t="s">
        <v>154</v>
      </c>
    </row>
    <row r="141" spans="1:65" s="13" customFormat="1">
      <c r="B141" s="201"/>
      <c r="C141" s="202"/>
      <c r="D141" s="203" t="s">
        <v>126</v>
      </c>
      <c r="E141" s="204" t="s">
        <v>1</v>
      </c>
      <c r="F141" s="205" t="s">
        <v>155</v>
      </c>
      <c r="G141" s="202"/>
      <c r="H141" s="206">
        <v>0.36</v>
      </c>
      <c r="I141" s="207"/>
      <c r="J141" s="202"/>
      <c r="K141" s="202"/>
      <c r="L141" s="208"/>
      <c r="M141" s="209"/>
      <c r="N141" s="210"/>
      <c r="O141" s="210"/>
      <c r="P141" s="210"/>
      <c r="Q141" s="210"/>
      <c r="R141" s="210"/>
      <c r="S141" s="210"/>
      <c r="T141" s="211"/>
      <c r="AT141" s="212" t="s">
        <v>126</v>
      </c>
      <c r="AU141" s="212" t="s">
        <v>124</v>
      </c>
      <c r="AV141" s="13" t="s">
        <v>124</v>
      </c>
      <c r="AW141" s="13" t="s">
        <v>31</v>
      </c>
      <c r="AX141" s="13" t="s">
        <v>80</v>
      </c>
      <c r="AY141" s="212" t="s">
        <v>117</v>
      </c>
    </row>
    <row r="142" spans="1:65" s="2" customFormat="1" ht="16.5" customHeight="1">
      <c r="A142" s="33"/>
      <c r="B142" s="34"/>
      <c r="C142" s="187" t="s">
        <v>156</v>
      </c>
      <c r="D142" s="187" t="s">
        <v>119</v>
      </c>
      <c r="E142" s="188" t="s">
        <v>157</v>
      </c>
      <c r="F142" s="189" t="s">
        <v>158</v>
      </c>
      <c r="G142" s="190" t="s">
        <v>149</v>
      </c>
      <c r="H142" s="191">
        <v>12.5</v>
      </c>
      <c r="I142" s="192"/>
      <c r="J142" s="193">
        <f>ROUND(I142*H142,2)</f>
        <v>0</v>
      </c>
      <c r="K142" s="194"/>
      <c r="L142" s="38"/>
      <c r="M142" s="195" t="s">
        <v>1</v>
      </c>
      <c r="N142" s="196" t="s">
        <v>41</v>
      </c>
      <c r="O142" s="71"/>
      <c r="P142" s="197">
        <f>O142*H142</f>
        <v>0</v>
      </c>
      <c r="Q142" s="197">
        <v>0</v>
      </c>
      <c r="R142" s="197">
        <f>Q142*H142</f>
        <v>0</v>
      </c>
      <c r="S142" s="197">
        <v>0</v>
      </c>
      <c r="T142" s="198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99" t="s">
        <v>123</v>
      </c>
      <c r="AT142" s="199" t="s">
        <v>119</v>
      </c>
      <c r="AU142" s="199" t="s">
        <v>124</v>
      </c>
      <c r="AY142" s="16" t="s">
        <v>117</v>
      </c>
      <c r="BE142" s="200">
        <f>IF(N142="základná",J142,0)</f>
        <v>0</v>
      </c>
      <c r="BF142" s="200">
        <f>IF(N142="znížená",J142,0)</f>
        <v>0</v>
      </c>
      <c r="BG142" s="200">
        <f>IF(N142="zákl. prenesená",J142,0)</f>
        <v>0</v>
      </c>
      <c r="BH142" s="200">
        <f>IF(N142="zníž. prenesená",J142,0)</f>
        <v>0</v>
      </c>
      <c r="BI142" s="200">
        <f>IF(N142="nulová",J142,0)</f>
        <v>0</v>
      </c>
      <c r="BJ142" s="16" t="s">
        <v>124</v>
      </c>
      <c r="BK142" s="200">
        <f>ROUND(I142*H142,2)</f>
        <v>0</v>
      </c>
      <c r="BL142" s="16" t="s">
        <v>123</v>
      </c>
      <c r="BM142" s="199" t="s">
        <v>159</v>
      </c>
    </row>
    <row r="143" spans="1:65" s="13" customFormat="1">
      <c r="B143" s="201"/>
      <c r="C143" s="202"/>
      <c r="D143" s="203" t="s">
        <v>126</v>
      </c>
      <c r="E143" s="204" t="s">
        <v>1</v>
      </c>
      <c r="F143" s="205" t="s">
        <v>160</v>
      </c>
      <c r="G143" s="202"/>
      <c r="H143" s="206">
        <v>12.5</v>
      </c>
      <c r="I143" s="207"/>
      <c r="J143" s="202"/>
      <c r="K143" s="202"/>
      <c r="L143" s="208"/>
      <c r="M143" s="209"/>
      <c r="N143" s="210"/>
      <c r="O143" s="210"/>
      <c r="P143" s="210"/>
      <c r="Q143" s="210"/>
      <c r="R143" s="210"/>
      <c r="S143" s="210"/>
      <c r="T143" s="211"/>
      <c r="AT143" s="212" t="s">
        <v>126</v>
      </c>
      <c r="AU143" s="212" t="s">
        <v>124</v>
      </c>
      <c r="AV143" s="13" t="s">
        <v>124</v>
      </c>
      <c r="AW143" s="13" t="s">
        <v>31</v>
      </c>
      <c r="AX143" s="13" t="s">
        <v>80</v>
      </c>
      <c r="AY143" s="212" t="s">
        <v>117</v>
      </c>
    </row>
    <row r="144" spans="1:65" s="2" customFormat="1" ht="37.9" customHeight="1">
      <c r="A144" s="33"/>
      <c r="B144" s="34"/>
      <c r="C144" s="187" t="s">
        <v>161</v>
      </c>
      <c r="D144" s="187" t="s">
        <v>119</v>
      </c>
      <c r="E144" s="188" t="s">
        <v>162</v>
      </c>
      <c r="F144" s="189" t="s">
        <v>163</v>
      </c>
      <c r="G144" s="190" t="s">
        <v>149</v>
      </c>
      <c r="H144" s="191">
        <v>6.25</v>
      </c>
      <c r="I144" s="192"/>
      <c r="J144" s="193">
        <f>ROUND(I144*H144,2)</f>
        <v>0</v>
      </c>
      <c r="K144" s="194"/>
      <c r="L144" s="38"/>
      <c r="M144" s="195" t="s">
        <v>1</v>
      </c>
      <c r="N144" s="196" t="s">
        <v>41</v>
      </c>
      <c r="O144" s="71"/>
      <c r="P144" s="197">
        <f>O144*H144</f>
        <v>0</v>
      </c>
      <c r="Q144" s="197">
        <v>0</v>
      </c>
      <c r="R144" s="197">
        <f>Q144*H144</f>
        <v>0</v>
      </c>
      <c r="S144" s="197">
        <v>0</v>
      </c>
      <c r="T144" s="198">
        <f>S144*H144</f>
        <v>0</v>
      </c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R144" s="199" t="s">
        <v>123</v>
      </c>
      <c r="AT144" s="199" t="s">
        <v>119</v>
      </c>
      <c r="AU144" s="199" t="s">
        <v>124</v>
      </c>
      <c r="AY144" s="16" t="s">
        <v>117</v>
      </c>
      <c r="BE144" s="200">
        <f>IF(N144="základná",J144,0)</f>
        <v>0</v>
      </c>
      <c r="BF144" s="200">
        <f>IF(N144="znížená",J144,0)</f>
        <v>0</v>
      </c>
      <c r="BG144" s="200">
        <f>IF(N144="zákl. prenesená",J144,0)</f>
        <v>0</v>
      </c>
      <c r="BH144" s="200">
        <f>IF(N144="zníž. prenesená",J144,0)</f>
        <v>0</v>
      </c>
      <c r="BI144" s="200">
        <f>IF(N144="nulová",J144,0)</f>
        <v>0</v>
      </c>
      <c r="BJ144" s="16" t="s">
        <v>124</v>
      </c>
      <c r="BK144" s="200">
        <f>ROUND(I144*H144,2)</f>
        <v>0</v>
      </c>
      <c r="BL144" s="16" t="s">
        <v>123</v>
      </c>
      <c r="BM144" s="199" t="s">
        <v>164</v>
      </c>
    </row>
    <row r="145" spans="1:65" s="13" customFormat="1">
      <c r="B145" s="201"/>
      <c r="C145" s="202"/>
      <c r="D145" s="203" t="s">
        <v>126</v>
      </c>
      <c r="E145" s="204" t="s">
        <v>1</v>
      </c>
      <c r="F145" s="205" t="s">
        <v>165</v>
      </c>
      <c r="G145" s="202"/>
      <c r="H145" s="206">
        <v>6.25</v>
      </c>
      <c r="I145" s="207"/>
      <c r="J145" s="202"/>
      <c r="K145" s="202"/>
      <c r="L145" s="208"/>
      <c r="M145" s="209"/>
      <c r="N145" s="210"/>
      <c r="O145" s="210"/>
      <c r="P145" s="210"/>
      <c r="Q145" s="210"/>
      <c r="R145" s="210"/>
      <c r="S145" s="210"/>
      <c r="T145" s="211"/>
      <c r="AT145" s="212" t="s">
        <v>126</v>
      </c>
      <c r="AU145" s="212" t="s">
        <v>124</v>
      </c>
      <c r="AV145" s="13" t="s">
        <v>124</v>
      </c>
      <c r="AW145" s="13" t="s">
        <v>31</v>
      </c>
      <c r="AX145" s="13" t="s">
        <v>80</v>
      </c>
      <c r="AY145" s="212" t="s">
        <v>117</v>
      </c>
    </row>
    <row r="146" spans="1:65" s="2" customFormat="1" ht="33" customHeight="1">
      <c r="A146" s="33"/>
      <c r="B146" s="34"/>
      <c r="C146" s="187" t="s">
        <v>166</v>
      </c>
      <c r="D146" s="187" t="s">
        <v>119</v>
      </c>
      <c r="E146" s="188" t="s">
        <v>167</v>
      </c>
      <c r="F146" s="189" t="s">
        <v>168</v>
      </c>
      <c r="G146" s="190" t="s">
        <v>149</v>
      </c>
      <c r="H146" s="191">
        <v>0.72</v>
      </c>
      <c r="I146" s="192"/>
      <c r="J146" s="193">
        <f>ROUND(I146*H146,2)</f>
        <v>0</v>
      </c>
      <c r="K146" s="194"/>
      <c r="L146" s="38"/>
      <c r="M146" s="195" t="s">
        <v>1</v>
      </c>
      <c r="N146" s="196" t="s">
        <v>41</v>
      </c>
      <c r="O146" s="71"/>
      <c r="P146" s="197">
        <f>O146*H146</f>
        <v>0</v>
      </c>
      <c r="Q146" s="197">
        <v>0</v>
      </c>
      <c r="R146" s="197">
        <f>Q146*H146</f>
        <v>0</v>
      </c>
      <c r="S146" s="197">
        <v>0</v>
      </c>
      <c r="T146" s="198">
        <f>S146*H146</f>
        <v>0</v>
      </c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R146" s="199" t="s">
        <v>123</v>
      </c>
      <c r="AT146" s="199" t="s">
        <v>119</v>
      </c>
      <c r="AU146" s="199" t="s">
        <v>124</v>
      </c>
      <c r="AY146" s="16" t="s">
        <v>117</v>
      </c>
      <c r="BE146" s="200">
        <f>IF(N146="základná",J146,0)</f>
        <v>0</v>
      </c>
      <c r="BF146" s="200">
        <f>IF(N146="znížená",J146,0)</f>
        <v>0</v>
      </c>
      <c r="BG146" s="200">
        <f>IF(N146="zákl. prenesená",J146,0)</f>
        <v>0</v>
      </c>
      <c r="BH146" s="200">
        <f>IF(N146="zníž. prenesená",J146,0)</f>
        <v>0</v>
      </c>
      <c r="BI146" s="200">
        <f>IF(N146="nulová",J146,0)</f>
        <v>0</v>
      </c>
      <c r="BJ146" s="16" t="s">
        <v>124</v>
      </c>
      <c r="BK146" s="200">
        <f>ROUND(I146*H146,2)</f>
        <v>0</v>
      </c>
      <c r="BL146" s="16" t="s">
        <v>123</v>
      </c>
      <c r="BM146" s="199" t="s">
        <v>169</v>
      </c>
    </row>
    <row r="147" spans="1:65" s="13" customFormat="1">
      <c r="B147" s="201"/>
      <c r="C147" s="202"/>
      <c r="D147" s="203" t="s">
        <v>126</v>
      </c>
      <c r="E147" s="204" t="s">
        <v>1</v>
      </c>
      <c r="F147" s="205" t="s">
        <v>170</v>
      </c>
      <c r="G147" s="202"/>
      <c r="H147" s="206">
        <v>0.72</v>
      </c>
      <c r="I147" s="207"/>
      <c r="J147" s="202"/>
      <c r="K147" s="202"/>
      <c r="L147" s="208"/>
      <c r="M147" s="209"/>
      <c r="N147" s="210"/>
      <c r="O147" s="210"/>
      <c r="P147" s="210"/>
      <c r="Q147" s="210"/>
      <c r="R147" s="210"/>
      <c r="S147" s="210"/>
      <c r="T147" s="211"/>
      <c r="AT147" s="212" t="s">
        <v>126</v>
      </c>
      <c r="AU147" s="212" t="s">
        <v>124</v>
      </c>
      <c r="AV147" s="13" t="s">
        <v>124</v>
      </c>
      <c r="AW147" s="13" t="s">
        <v>31</v>
      </c>
      <c r="AX147" s="13" t="s">
        <v>80</v>
      </c>
      <c r="AY147" s="212" t="s">
        <v>117</v>
      </c>
    </row>
    <row r="148" spans="1:65" s="2" customFormat="1" ht="24.2" customHeight="1">
      <c r="A148" s="33"/>
      <c r="B148" s="34"/>
      <c r="C148" s="187" t="s">
        <v>171</v>
      </c>
      <c r="D148" s="187" t="s">
        <v>119</v>
      </c>
      <c r="E148" s="188" t="s">
        <v>172</v>
      </c>
      <c r="F148" s="189" t="s">
        <v>173</v>
      </c>
      <c r="G148" s="190" t="s">
        <v>122</v>
      </c>
      <c r="H148" s="191">
        <v>25</v>
      </c>
      <c r="I148" s="192"/>
      <c r="J148" s="193">
        <f>ROUND(I148*H148,2)</f>
        <v>0</v>
      </c>
      <c r="K148" s="194"/>
      <c r="L148" s="38"/>
      <c r="M148" s="195" t="s">
        <v>1</v>
      </c>
      <c r="N148" s="196" t="s">
        <v>41</v>
      </c>
      <c r="O148" s="71"/>
      <c r="P148" s="197">
        <f>O148*H148</f>
        <v>0</v>
      </c>
      <c r="Q148" s="197">
        <v>9.7000000000000005E-4</v>
      </c>
      <c r="R148" s="197">
        <f>Q148*H148</f>
        <v>2.4250000000000001E-2</v>
      </c>
      <c r="S148" s="197">
        <v>0</v>
      </c>
      <c r="T148" s="198">
        <f>S148*H148</f>
        <v>0</v>
      </c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R148" s="199" t="s">
        <v>123</v>
      </c>
      <c r="AT148" s="199" t="s">
        <v>119</v>
      </c>
      <c r="AU148" s="199" t="s">
        <v>124</v>
      </c>
      <c r="AY148" s="16" t="s">
        <v>117</v>
      </c>
      <c r="BE148" s="200">
        <f>IF(N148="základná",J148,0)</f>
        <v>0</v>
      </c>
      <c r="BF148" s="200">
        <f>IF(N148="znížená",J148,0)</f>
        <v>0</v>
      </c>
      <c r="BG148" s="200">
        <f>IF(N148="zákl. prenesená",J148,0)</f>
        <v>0</v>
      </c>
      <c r="BH148" s="200">
        <f>IF(N148="zníž. prenesená",J148,0)</f>
        <v>0</v>
      </c>
      <c r="BI148" s="200">
        <f>IF(N148="nulová",J148,0)</f>
        <v>0</v>
      </c>
      <c r="BJ148" s="16" t="s">
        <v>124</v>
      </c>
      <c r="BK148" s="200">
        <f>ROUND(I148*H148,2)</f>
        <v>0</v>
      </c>
      <c r="BL148" s="16" t="s">
        <v>123</v>
      </c>
      <c r="BM148" s="199" t="s">
        <v>174</v>
      </c>
    </row>
    <row r="149" spans="1:65" s="13" customFormat="1">
      <c r="B149" s="201"/>
      <c r="C149" s="202"/>
      <c r="D149" s="203" t="s">
        <v>126</v>
      </c>
      <c r="E149" s="204" t="s">
        <v>1</v>
      </c>
      <c r="F149" s="205" t="s">
        <v>175</v>
      </c>
      <c r="G149" s="202"/>
      <c r="H149" s="206">
        <v>25</v>
      </c>
      <c r="I149" s="207"/>
      <c r="J149" s="202"/>
      <c r="K149" s="202"/>
      <c r="L149" s="208"/>
      <c r="M149" s="209"/>
      <c r="N149" s="210"/>
      <c r="O149" s="210"/>
      <c r="P149" s="210"/>
      <c r="Q149" s="210"/>
      <c r="R149" s="210"/>
      <c r="S149" s="210"/>
      <c r="T149" s="211"/>
      <c r="AT149" s="212" t="s">
        <v>126</v>
      </c>
      <c r="AU149" s="212" t="s">
        <v>124</v>
      </c>
      <c r="AV149" s="13" t="s">
        <v>124</v>
      </c>
      <c r="AW149" s="13" t="s">
        <v>31</v>
      </c>
      <c r="AX149" s="13" t="s">
        <v>80</v>
      </c>
      <c r="AY149" s="212" t="s">
        <v>117</v>
      </c>
    </row>
    <row r="150" spans="1:65" s="2" customFormat="1" ht="24.2" customHeight="1">
      <c r="A150" s="33"/>
      <c r="B150" s="34"/>
      <c r="C150" s="187" t="s">
        <v>176</v>
      </c>
      <c r="D150" s="187" t="s">
        <v>119</v>
      </c>
      <c r="E150" s="188" t="s">
        <v>177</v>
      </c>
      <c r="F150" s="189" t="s">
        <v>178</v>
      </c>
      <c r="G150" s="190" t="s">
        <v>122</v>
      </c>
      <c r="H150" s="191">
        <v>25</v>
      </c>
      <c r="I150" s="192"/>
      <c r="J150" s="193">
        <f>ROUND(I150*H150,2)</f>
        <v>0</v>
      </c>
      <c r="K150" s="194"/>
      <c r="L150" s="38"/>
      <c r="M150" s="195" t="s">
        <v>1</v>
      </c>
      <c r="N150" s="196" t="s">
        <v>41</v>
      </c>
      <c r="O150" s="71"/>
      <c r="P150" s="197">
        <f>O150*H150</f>
        <v>0</v>
      </c>
      <c r="Q150" s="197">
        <v>0</v>
      </c>
      <c r="R150" s="197">
        <f>Q150*H150</f>
        <v>0</v>
      </c>
      <c r="S150" s="197">
        <v>0</v>
      </c>
      <c r="T150" s="198">
        <f>S150*H150</f>
        <v>0</v>
      </c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R150" s="199" t="s">
        <v>123</v>
      </c>
      <c r="AT150" s="199" t="s">
        <v>119</v>
      </c>
      <c r="AU150" s="199" t="s">
        <v>124</v>
      </c>
      <c r="AY150" s="16" t="s">
        <v>117</v>
      </c>
      <c r="BE150" s="200">
        <f>IF(N150="základná",J150,0)</f>
        <v>0</v>
      </c>
      <c r="BF150" s="200">
        <f>IF(N150="znížená",J150,0)</f>
        <v>0</v>
      </c>
      <c r="BG150" s="200">
        <f>IF(N150="zákl. prenesená",J150,0)</f>
        <v>0</v>
      </c>
      <c r="BH150" s="200">
        <f>IF(N150="zníž. prenesená",J150,0)</f>
        <v>0</v>
      </c>
      <c r="BI150" s="200">
        <f>IF(N150="nulová",J150,0)</f>
        <v>0</v>
      </c>
      <c r="BJ150" s="16" t="s">
        <v>124</v>
      </c>
      <c r="BK150" s="200">
        <f>ROUND(I150*H150,2)</f>
        <v>0</v>
      </c>
      <c r="BL150" s="16" t="s">
        <v>123</v>
      </c>
      <c r="BM150" s="199" t="s">
        <v>179</v>
      </c>
    </row>
    <row r="151" spans="1:65" s="2" customFormat="1" ht="24.2" customHeight="1">
      <c r="A151" s="33"/>
      <c r="B151" s="34"/>
      <c r="C151" s="187" t="s">
        <v>180</v>
      </c>
      <c r="D151" s="187" t="s">
        <v>119</v>
      </c>
      <c r="E151" s="188" t="s">
        <v>181</v>
      </c>
      <c r="F151" s="189" t="s">
        <v>182</v>
      </c>
      <c r="G151" s="190" t="s">
        <v>149</v>
      </c>
      <c r="H151" s="191">
        <v>13.22</v>
      </c>
      <c r="I151" s="192"/>
      <c r="J151" s="193">
        <f>ROUND(I151*H151,2)</f>
        <v>0</v>
      </c>
      <c r="K151" s="194"/>
      <c r="L151" s="38"/>
      <c r="M151" s="195" t="s">
        <v>1</v>
      </c>
      <c r="N151" s="196" t="s">
        <v>41</v>
      </c>
      <c r="O151" s="71"/>
      <c r="P151" s="197">
        <f>O151*H151</f>
        <v>0</v>
      </c>
      <c r="Q151" s="197">
        <v>0</v>
      </c>
      <c r="R151" s="197">
        <f>Q151*H151</f>
        <v>0</v>
      </c>
      <c r="S151" s="197">
        <v>0</v>
      </c>
      <c r="T151" s="198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99" t="s">
        <v>123</v>
      </c>
      <c r="AT151" s="199" t="s">
        <v>119</v>
      </c>
      <c r="AU151" s="199" t="s">
        <v>124</v>
      </c>
      <c r="AY151" s="16" t="s">
        <v>117</v>
      </c>
      <c r="BE151" s="200">
        <f>IF(N151="základná",J151,0)</f>
        <v>0</v>
      </c>
      <c r="BF151" s="200">
        <f>IF(N151="znížená",J151,0)</f>
        <v>0</v>
      </c>
      <c r="BG151" s="200">
        <f>IF(N151="zákl. prenesená",J151,0)</f>
        <v>0</v>
      </c>
      <c r="BH151" s="200">
        <f>IF(N151="zníž. prenesená",J151,0)</f>
        <v>0</v>
      </c>
      <c r="BI151" s="200">
        <f>IF(N151="nulová",J151,0)</f>
        <v>0</v>
      </c>
      <c r="BJ151" s="16" t="s">
        <v>124</v>
      </c>
      <c r="BK151" s="200">
        <f>ROUND(I151*H151,2)</f>
        <v>0</v>
      </c>
      <c r="BL151" s="16" t="s">
        <v>123</v>
      </c>
      <c r="BM151" s="199" t="s">
        <v>183</v>
      </c>
    </row>
    <row r="152" spans="1:65" s="13" customFormat="1">
      <c r="B152" s="201"/>
      <c r="C152" s="202"/>
      <c r="D152" s="203" t="s">
        <v>126</v>
      </c>
      <c r="E152" s="204" t="s">
        <v>1</v>
      </c>
      <c r="F152" s="205" t="s">
        <v>184</v>
      </c>
      <c r="G152" s="202"/>
      <c r="H152" s="206">
        <v>13.22</v>
      </c>
      <c r="I152" s="207"/>
      <c r="J152" s="202"/>
      <c r="K152" s="202"/>
      <c r="L152" s="208"/>
      <c r="M152" s="209"/>
      <c r="N152" s="210"/>
      <c r="O152" s="210"/>
      <c r="P152" s="210"/>
      <c r="Q152" s="210"/>
      <c r="R152" s="210"/>
      <c r="S152" s="210"/>
      <c r="T152" s="211"/>
      <c r="AT152" s="212" t="s">
        <v>126</v>
      </c>
      <c r="AU152" s="212" t="s">
        <v>124</v>
      </c>
      <c r="AV152" s="13" t="s">
        <v>124</v>
      </c>
      <c r="AW152" s="13" t="s">
        <v>31</v>
      </c>
      <c r="AX152" s="13" t="s">
        <v>80</v>
      </c>
      <c r="AY152" s="212" t="s">
        <v>117</v>
      </c>
    </row>
    <row r="153" spans="1:65" s="2" customFormat="1" ht="33" customHeight="1">
      <c r="A153" s="33"/>
      <c r="B153" s="34"/>
      <c r="C153" s="187" t="s">
        <v>185</v>
      </c>
      <c r="D153" s="187" t="s">
        <v>119</v>
      </c>
      <c r="E153" s="188" t="s">
        <v>186</v>
      </c>
      <c r="F153" s="189" t="s">
        <v>187</v>
      </c>
      <c r="G153" s="190" t="s">
        <v>149</v>
      </c>
      <c r="H153" s="191">
        <v>13.22</v>
      </c>
      <c r="I153" s="192"/>
      <c r="J153" s="193">
        <f>ROUND(I153*H153,2)</f>
        <v>0</v>
      </c>
      <c r="K153" s="194"/>
      <c r="L153" s="38"/>
      <c r="M153" s="195" t="s">
        <v>1</v>
      </c>
      <c r="N153" s="196" t="s">
        <v>41</v>
      </c>
      <c r="O153" s="71"/>
      <c r="P153" s="197">
        <f>O153*H153</f>
        <v>0</v>
      </c>
      <c r="Q153" s="197">
        <v>0</v>
      </c>
      <c r="R153" s="197">
        <f>Q153*H153</f>
        <v>0</v>
      </c>
      <c r="S153" s="197">
        <v>0</v>
      </c>
      <c r="T153" s="198">
        <f>S153*H153</f>
        <v>0</v>
      </c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R153" s="199" t="s">
        <v>123</v>
      </c>
      <c r="AT153" s="199" t="s">
        <v>119</v>
      </c>
      <c r="AU153" s="199" t="s">
        <v>124</v>
      </c>
      <c r="AY153" s="16" t="s">
        <v>117</v>
      </c>
      <c r="BE153" s="200">
        <f>IF(N153="základná",J153,0)</f>
        <v>0</v>
      </c>
      <c r="BF153" s="200">
        <f>IF(N153="znížená",J153,0)</f>
        <v>0</v>
      </c>
      <c r="BG153" s="200">
        <f>IF(N153="zákl. prenesená",J153,0)</f>
        <v>0</v>
      </c>
      <c r="BH153" s="200">
        <f>IF(N153="zníž. prenesená",J153,0)</f>
        <v>0</v>
      </c>
      <c r="BI153" s="200">
        <f>IF(N153="nulová",J153,0)</f>
        <v>0</v>
      </c>
      <c r="BJ153" s="16" t="s">
        <v>124</v>
      </c>
      <c r="BK153" s="200">
        <f>ROUND(I153*H153,2)</f>
        <v>0</v>
      </c>
      <c r="BL153" s="16" t="s">
        <v>123</v>
      </c>
      <c r="BM153" s="199" t="s">
        <v>188</v>
      </c>
    </row>
    <row r="154" spans="1:65" s="2" customFormat="1" ht="37.9" customHeight="1">
      <c r="A154" s="33"/>
      <c r="B154" s="34"/>
      <c r="C154" s="187" t="s">
        <v>189</v>
      </c>
      <c r="D154" s="187" t="s">
        <v>119</v>
      </c>
      <c r="E154" s="188" t="s">
        <v>190</v>
      </c>
      <c r="F154" s="189" t="s">
        <v>191</v>
      </c>
      <c r="G154" s="190" t="s">
        <v>149</v>
      </c>
      <c r="H154" s="191">
        <v>132.19999999999999</v>
      </c>
      <c r="I154" s="192"/>
      <c r="J154" s="193">
        <f>ROUND(I154*H154,2)</f>
        <v>0</v>
      </c>
      <c r="K154" s="194"/>
      <c r="L154" s="38"/>
      <c r="M154" s="195" t="s">
        <v>1</v>
      </c>
      <c r="N154" s="196" t="s">
        <v>41</v>
      </c>
      <c r="O154" s="71"/>
      <c r="P154" s="197">
        <f>O154*H154</f>
        <v>0</v>
      </c>
      <c r="Q154" s="197">
        <v>0</v>
      </c>
      <c r="R154" s="197">
        <f>Q154*H154</f>
        <v>0</v>
      </c>
      <c r="S154" s="197">
        <v>0</v>
      </c>
      <c r="T154" s="198">
        <f>S154*H154</f>
        <v>0</v>
      </c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R154" s="199" t="s">
        <v>123</v>
      </c>
      <c r="AT154" s="199" t="s">
        <v>119</v>
      </c>
      <c r="AU154" s="199" t="s">
        <v>124</v>
      </c>
      <c r="AY154" s="16" t="s">
        <v>117</v>
      </c>
      <c r="BE154" s="200">
        <f>IF(N154="základná",J154,0)</f>
        <v>0</v>
      </c>
      <c r="BF154" s="200">
        <f>IF(N154="znížená",J154,0)</f>
        <v>0</v>
      </c>
      <c r="BG154" s="200">
        <f>IF(N154="zákl. prenesená",J154,0)</f>
        <v>0</v>
      </c>
      <c r="BH154" s="200">
        <f>IF(N154="zníž. prenesená",J154,0)</f>
        <v>0</v>
      </c>
      <c r="BI154" s="200">
        <f>IF(N154="nulová",J154,0)</f>
        <v>0</v>
      </c>
      <c r="BJ154" s="16" t="s">
        <v>124</v>
      </c>
      <c r="BK154" s="200">
        <f>ROUND(I154*H154,2)</f>
        <v>0</v>
      </c>
      <c r="BL154" s="16" t="s">
        <v>123</v>
      </c>
      <c r="BM154" s="199" t="s">
        <v>192</v>
      </c>
    </row>
    <row r="155" spans="1:65" s="2" customFormat="1" ht="24.2" customHeight="1">
      <c r="A155" s="33"/>
      <c r="B155" s="34"/>
      <c r="C155" s="187" t="s">
        <v>193</v>
      </c>
      <c r="D155" s="187" t="s">
        <v>119</v>
      </c>
      <c r="E155" s="188" t="s">
        <v>194</v>
      </c>
      <c r="F155" s="189" t="s">
        <v>195</v>
      </c>
      <c r="G155" s="190" t="s">
        <v>149</v>
      </c>
      <c r="H155" s="191">
        <v>13.22</v>
      </c>
      <c r="I155" s="192"/>
      <c r="J155" s="193">
        <f>ROUND(I155*H155,2)</f>
        <v>0</v>
      </c>
      <c r="K155" s="194"/>
      <c r="L155" s="38"/>
      <c r="M155" s="195" t="s">
        <v>1</v>
      </c>
      <c r="N155" s="196" t="s">
        <v>41</v>
      </c>
      <c r="O155" s="71"/>
      <c r="P155" s="197">
        <f>O155*H155</f>
        <v>0</v>
      </c>
      <c r="Q155" s="197">
        <v>0</v>
      </c>
      <c r="R155" s="197">
        <f>Q155*H155</f>
        <v>0</v>
      </c>
      <c r="S155" s="197">
        <v>0</v>
      </c>
      <c r="T155" s="198">
        <f>S155*H155</f>
        <v>0</v>
      </c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R155" s="199" t="s">
        <v>123</v>
      </c>
      <c r="AT155" s="199" t="s">
        <v>119</v>
      </c>
      <c r="AU155" s="199" t="s">
        <v>124</v>
      </c>
      <c r="AY155" s="16" t="s">
        <v>117</v>
      </c>
      <c r="BE155" s="200">
        <f>IF(N155="základná",J155,0)</f>
        <v>0</v>
      </c>
      <c r="BF155" s="200">
        <f>IF(N155="znížená",J155,0)</f>
        <v>0</v>
      </c>
      <c r="BG155" s="200">
        <f>IF(N155="zákl. prenesená",J155,0)</f>
        <v>0</v>
      </c>
      <c r="BH155" s="200">
        <f>IF(N155="zníž. prenesená",J155,0)</f>
        <v>0</v>
      </c>
      <c r="BI155" s="200">
        <f>IF(N155="nulová",J155,0)</f>
        <v>0</v>
      </c>
      <c r="BJ155" s="16" t="s">
        <v>124</v>
      </c>
      <c r="BK155" s="200">
        <f>ROUND(I155*H155,2)</f>
        <v>0</v>
      </c>
      <c r="BL155" s="16" t="s">
        <v>123</v>
      </c>
      <c r="BM155" s="199" t="s">
        <v>196</v>
      </c>
    </row>
    <row r="156" spans="1:65" s="2" customFormat="1" ht="16.5" customHeight="1">
      <c r="A156" s="33"/>
      <c r="B156" s="34"/>
      <c r="C156" s="187" t="s">
        <v>197</v>
      </c>
      <c r="D156" s="187" t="s">
        <v>119</v>
      </c>
      <c r="E156" s="188" t="s">
        <v>198</v>
      </c>
      <c r="F156" s="189" t="s">
        <v>199</v>
      </c>
      <c r="G156" s="190" t="s">
        <v>149</v>
      </c>
      <c r="H156" s="191">
        <v>13.22</v>
      </c>
      <c r="I156" s="192"/>
      <c r="J156" s="193">
        <f>ROUND(I156*H156,2)</f>
        <v>0</v>
      </c>
      <c r="K156" s="194"/>
      <c r="L156" s="38"/>
      <c r="M156" s="195" t="s">
        <v>1</v>
      </c>
      <c r="N156" s="196" t="s">
        <v>41</v>
      </c>
      <c r="O156" s="71"/>
      <c r="P156" s="197">
        <f>O156*H156</f>
        <v>0</v>
      </c>
      <c r="Q156" s="197">
        <v>0</v>
      </c>
      <c r="R156" s="197">
        <f>Q156*H156</f>
        <v>0</v>
      </c>
      <c r="S156" s="197">
        <v>0</v>
      </c>
      <c r="T156" s="198">
        <f>S156*H156</f>
        <v>0</v>
      </c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R156" s="199" t="s">
        <v>123</v>
      </c>
      <c r="AT156" s="199" t="s">
        <v>119</v>
      </c>
      <c r="AU156" s="199" t="s">
        <v>124</v>
      </c>
      <c r="AY156" s="16" t="s">
        <v>117</v>
      </c>
      <c r="BE156" s="200">
        <f>IF(N156="základná",J156,0)</f>
        <v>0</v>
      </c>
      <c r="BF156" s="200">
        <f>IF(N156="znížená",J156,0)</f>
        <v>0</v>
      </c>
      <c r="BG156" s="200">
        <f>IF(N156="zákl. prenesená",J156,0)</f>
        <v>0</v>
      </c>
      <c r="BH156" s="200">
        <f>IF(N156="zníž. prenesená",J156,0)</f>
        <v>0</v>
      </c>
      <c r="BI156" s="200">
        <f>IF(N156="nulová",J156,0)</f>
        <v>0</v>
      </c>
      <c r="BJ156" s="16" t="s">
        <v>124</v>
      </c>
      <c r="BK156" s="200">
        <f>ROUND(I156*H156,2)</f>
        <v>0</v>
      </c>
      <c r="BL156" s="16" t="s">
        <v>123</v>
      </c>
      <c r="BM156" s="199" t="s">
        <v>200</v>
      </c>
    </row>
    <row r="157" spans="1:65" s="2" customFormat="1" ht="24.2" customHeight="1">
      <c r="A157" s="33"/>
      <c r="B157" s="34"/>
      <c r="C157" s="187" t="s">
        <v>201</v>
      </c>
      <c r="D157" s="187" t="s">
        <v>119</v>
      </c>
      <c r="E157" s="188" t="s">
        <v>202</v>
      </c>
      <c r="F157" s="189" t="s">
        <v>203</v>
      </c>
      <c r="G157" s="190" t="s">
        <v>204</v>
      </c>
      <c r="H157" s="191">
        <v>26.175999999999998</v>
      </c>
      <c r="I157" s="192"/>
      <c r="J157" s="193">
        <f>ROUND(I157*H157,2)</f>
        <v>0</v>
      </c>
      <c r="K157" s="194"/>
      <c r="L157" s="38"/>
      <c r="M157" s="195" t="s">
        <v>1</v>
      </c>
      <c r="N157" s="196" t="s">
        <v>41</v>
      </c>
      <c r="O157" s="71"/>
      <c r="P157" s="197">
        <f>O157*H157</f>
        <v>0</v>
      </c>
      <c r="Q157" s="197">
        <v>0</v>
      </c>
      <c r="R157" s="197">
        <f>Q157*H157</f>
        <v>0</v>
      </c>
      <c r="S157" s="197">
        <v>0</v>
      </c>
      <c r="T157" s="198">
        <f>S157*H157</f>
        <v>0</v>
      </c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R157" s="199" t="s">
        <v>123</v>
      </c>
      <c r="AT157" s="199" t="s">
        <v>119</v>
      </c>
      <c r="AU157" s="199" t="s">
        <v>124</v>
      </c>
      <c r="AY157" s="16" t="s">
        <v>117</v>
      </c>
      <c r="BE157" s="200">
        <f>IF(N157="základná",J157,0)</f>
        <v>0</v>
      </c>
      <c r="BF157" s="200">
        <f>IF(N157="znížená",J157,0)</f>
        <v>0</v>
      </c>
      <c r="BG157" s="200">
        <f>IF(N157="zákl. prenesená",J157,0)</f>
        <v>0</v>
      </c>
      <c r="BH157" s="200">
        <f>IF(N157="zníž. prenesená",J157,0)</f>
        <v>0</v>
      </c>
      <c r="BI157" s="200">
        <f>IF(N157="nulová",J157,0)</f>
        <v>0</v>
      </c>
      <c r="BJ157" s="16" t="s">
        <v>124</v>
      </c>
      <c r="BK157" s="200">
        <f>ROUND(I157*H157,2)</f>
        <v>0</v>
      </c>
      <c r="BL157" s="16" t="s">
        <v>123</v>
      </c>
      <c r="BM157" s="199" t="s">
        <v>205</v>
      </c>
    </row>
    <row r="158" spans="1:65" s="13" customFormat="1">
      <c r="B158" s="201"/>
      <c r="C158" s="202"/>
      <c r="D158" s="203" t="s">
        <v>126</v>
      </c>
      <c r="E158" s="204" t="s">
        <v>1</v>
      </c>
      <c r="F158" s="205" t="s">
        <v>206</v>
      </c>
      <c r="G158" s="202"/>
      <c r="H158" s="206">
        <v>26.175999999999998</v>
      </c>
      <c r="I158" s="207"/>
      <c r="J158" s="202"/>
      <c r="K158" s="202"/>
      <c r="L158" s="208"/>
      <c r="M158" s="209"/>
      <c r="N158" s="210"/>
      <c r="O158" s="210"/>
      <c r="P158" s="210"/>
      <c r="Q158" s="210"/>
      <c r="R158" s="210"/>
      <c r="S158" s="210"/>
      <c r="T158" s="211"/>
      <c r="AT158" s="212" t="s">
        <v>126</v>
      </c>
      <c r="AU158" s="212" t="s">
        <v>124</v>
      </c>
      <c r="AV158" s="13" t="s">
        <v>124</v>
      </c>
      <c r="AW158" s="13" t="s">
        <v>31</v>
      </c>
      <c r="AX158" s="13" t="s">
        <v>80</v>
      </c>
      <c r="AY158" s="212" t="s">
        <v>117</v>
      </c>
    </row>
    <row r="159" spans="1:65" s="2" customFormat="1" ht="24.2" customHeight="1">
      <c r="A159" s="33"/>
      <c r="B159" s="34"/>
      <c r="C159" s="187" t="s">
        <v>207</v>
      </c>
      <c r="D159" s="187" t="s">
        <v>119</v>
      </c>
      <c r="E159" s="188" t="s">
        <v>208</v>
      </c>
      <c r="F159" s="189" t="s">
        <v>209</v>
      </c>
      <c r="G159" s="190" t="s">
        <v>149</v>
      </c>
      <c r="H159" s="191">
        <v>10.74</v>
      </c>
      <c r="I159" s="192"/>
      <c r="J159" s="193">
        <f>ROUND(I159*H159,2)</f>
        <v>0</v>
      </c>
      <c r="K159" s="194"/>
      <c r="L159" s="38"/>
      <c r="M159" s="195" t="s">
        <v>1</v>
      </c>
      <c r="N159" s="196" t="s">
        <v>41</v>
      </c>
      <c r="O159" s="71"/>
      <c r="P159" s="197">
        <f>O159*H159</f>
        <v>0</v>
      </c>
      <c r="Q159" s="197">
        <v>0</v>
      </c>
      <c r="R159" s="197">
        <f>Q159*H159</f>
        <v>0</v>
      </c>
      <c r="S159" s="197">
        <v>0</v>
      </c>
      <c r="T159" s="198">
        <f>S159*H159</f>
        <v>0</v>
      </c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R159" s="199" t="s">
        <v>123</v>
      </c>
      <c r="AT159" s="199" t="s">
        <v>119</v>
      </c>
      <c r="AU159" s="199" t="s">
        <v>124</v>
      </c>
      <c r="AY159" s="16" t="s">
        <v>117</v>
      </c>
      <c r="BE159" s="200">
        <f>IF(N159="základná",J159,0)</f>
        <v>0</v>
      </c>
      <c r="BF159" s="200">
        <f>IF(N159="znížená",J159,0)</f>
        <v>0</v>
      </c>
      <c r="BG159" s="200">
        <f>IF(N159="zákl. prenesená",J159,0)</f>
        <v>0</v>
      </c>
      <c r="BH159" s="200">
        <f>IF(N159="zníž. prenesená",J159,0)</f>
        <v>0</v>
      </c>
      <c r="BI159" s="200">
        <f>IF(N159="nulová",J159,0)</f>
        <v>0</v>
      </c>
      <c r="BJ159" s="16" t="s">
        <v>124</v>
      </c>
      <c r="BK159" s="200">
        <f>ROUND(I159*H159,2)</f>
        <v>0</v>
      </c>
      <c r="BL159" s="16" t="s">
        <v>123</v>
      </c>
      <c r="BM159" s="199" t="s">
        <v>210</v>
      </c>
    </row>
    <row r="160" spans="1:65" s="13" customFormat="1" ht="22.5">
      <c r="B160" s="201"/>
      <c r="C160" s="202"/>
      <c r="D160" s="203" t="s">
        <v>126</v>
      </c>
      <c r="E160" s="204" t="s">
        <v>1</v>
      </c>
      <c r="F160" s="205" t="s">
        <v>211</v>
      </c>
      <c r="G160" s="202"/>
      <c r="H160" s="206">
        <v>0.24</v>
      </c>
      <c r="I160" s="207"/>
      <c r="J160" s="202"/>
      <c r="K160" s="202"/>
      <c r="L160" s="208"/>
      <c r="M160" s="209"/>
      <c r="N160" s="210"/>
      <c r="O160" s="210"/>
      <c r="P160" s="210"/>
      <c r="Q160" s="210"/>
      <c r="R160" s="210"/>
      <c r="S160" s="210"/>
      <c r="T160" s="211"/>
      <c r="AT160" s="212" t="s">
        <v>126</v>
      </c>
      <c r="AU160" s="212" t="s">
        <v>124</v>
      </c>
      <c r="AV160" s="13" t="s">
        <v>124</v>
      </c>
      <c r="AW160" s="13" t="s">
        <v>31</v>
      </c>
      <c r="AX160" s="13" t="s">
        <v>75</v>
      </c>
      <c r="AY160" s="212" t="s">
        <v>117</v>
      </c>
    </row>
    <row r="161" spans="1:65" s="13" customFormat="1">
      <c r="B161" s="201"/>
      <c r="C161" s="202"/>
      <c r="D161" s="203" t="s">
        <v>126</v>
      </c>
      <c r="E161" s="204" t="s">
        <v>1</v>
      </c>
      <c r="F161" s="205" t="s">
        <v>212</v>
      </c>
      <c r="G161" s="202"/>
      <c r="H161" s="206">
        <v>10.5</v>
      </c>
      <c r="I161" s="207"/>
      <c r="J161" s="202"/>
      <c r="K161" s="202"/>
      <c r="L161" s="208"/>
      <c r="M161" s="209"/>
      <c r="N161" s="210"/>
      <c r="O161" s="210"/>
      <c r="P161" s="210"/>
      <c r="Q161" s="210"/>
      <c r="R161" s="210"/>
      <c r="S161" s="210"/>
      <c r="T161" s="211"/>
      <c r="AT161" s="212" t="s">
        <v>126</v>
      </c>
      <c r="AU161" s="212" t="s">
        <v>124</v>
      </c>
      <c r="AV161" s="13" t="s">
        <v>124</v>
      </c>
      <c r="AW161" s="13" t="s">
        <v>31</v>
      </c>
      <c r="AX161" s="13" t="s">
        <v>75</v>
      </c>
      <c r="AY161" s="212" t="s">
        <v>117</v>
      </c>
    </row>
    <row r="162" spans="1:65" s="14" customFormat="1">
      <c r="B162" s="213"/>
      <c r="C162" s="214"/>
      <c r="D162" s="203" t="s">
        <v>126</v>
      </c>
      <c r="E162" s="215" t="s">
        <v>1</v>
      </c>
      <c r="F162" s="216" t="s">
        <v>213</v>
      </c>
      <c r="G162" s="214"/>
      <c r="H162" s="217">
        <v>10.74</v>
      </c>
      <c r="I162" s="218"/>
      <c r="J162" s="214"/>
      <c r="K162" s="214"/>
      <c r="L162" s="219"/>
      <c r="M162" s="220"/>
      <c r="N162" s="221"/>
      <c r="O162" s="221"/>
      <c r="P162" s="221"/>
      <c r="Q162" s="221"/>
      <c r="R162" s="221"/>
      <c r="S162" s="221"/>
      <c r="T162" s="222"/>
      <c r="AT162" s="223" t="s">
        <v>126</v>
      </c>
      <c r="AU162" s="223" t="s">
        <v>124</v>
      </c>
      <c r="AV162" s="14" t="s">
        <v>123</v>
      </c>
      <c r="AW162" s="14" t="s">
        <v>31</v>
      </c>
      <c r="AX162" s="14" t="s">
        <v>80</v>
      </c>
      <c r="AY162" s="223" t="s">
        <v>117</v>
      </c>
    </row>
    <row r="163" spans="1:65" s="2" customFormat="1" ht="24.2" customHeight="1">
      <c r="A163" s="33"/>
      <c r="B163" s="34"/>
      <c r="C163" s="224" t="s">
        <v>7</v>
      </c>
      <c r="D163" s="224" t="s">
        <v>214</v>
      </c>
      <c r="E163" s="225" t="s">
        <v>215</v>
      </c>
      <c r="F163" s="226" t="s">
        <v>216</v>
      </c>
      <c r="G163" s="227" t="s">
        <v>204</v>
      </c>
      <c r="H163" s="228">
        <v>15.686</v>
      </c>
      <c r="I163" s="229"/>
      <c r="J163" s="230">
        <f>ROUND(I163*H163,2)</f>
        <v>0</v>
      </c>
      <c r="K163" s="231"/>
      <c r="L163" s="232"/>
      <c r="M163" s="233" t="s">
        <v>1</v>
      </c>
      <c r="N163" s="234" t="s">
        <v>41</v>
      </c>
      <c r="O163" s="71"/>
      <c r="P163" s="197">
        <f>O163*H163</f>
        <v>0</v>
      </c>
      <c r="Q163" s="197">
        <v>1</v>
      </c>
      <c r="R163" s="197">
        <f>Q163*H163</f>
        <v>15.686</v>
      </c>
      <c r="S163" s="197">
        <v>0</v>
      </c>
      <c r="T163" s="198">
        <f>S163*H163</f>
        <v>0</v>
      </c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R163" s="199" t="s">
        <v>156</v>
      </c>
      <c r="AT163" s="199" t="s">
        <v>214</v>
      </c>
      <c r="AU163" s="199" t="s">
        <v>124</v>
      </c>
      <c r="AY163" s="16" t="s">
        <v>117</v>
      </c>
      <c r="BE163" s="200">
        <f>IF(N163="základná",J163,0)</f>
        <v>0</v>
      </c>
      <c r="BF163" s="200">
        <f>IF(N163="znížená",J163,0)</f>
        <v>0</v>
      </c>
      <c r="BG163" s="200">
        <f>IF(N163="zákl. prenesená",J163,0)</f>
        <v>0</v>
      </c>
      <c r="BH163" s="200">
        <f>IF(N163="zníž. prenesená",J163,0)</f>
        <v>0</v>
      </c>
      <c r="BI163" s="200">
        <f>IF(N163="nulová",J163,0)</f>
        <v>0</v>
      </c>
      <c r="BJ163" s="16" t="s">
        <v>124</v>
      </c>
      <c r="BK163" s="200">
        <f>ROUND(I163*H163,2)</f>
        <v>0</v>
      </c>
      <c r="BL163" s="16" t="s">
        <v>123</v>
      </c>
      <c r="BM163" s="199" t="s">
        <v>217</v>
      </c>
    </row>
    <row r="164" spans="1:65" s="13" customFormat="1">
      <c r="B164" s="201"/>
      <c r="C164" s="202"/>
      <c r="D164" s="203" t="s">
        <v>126</v>
      </c>
      <c r="E164" s="204" t="s">
        <v>1</v>
      </c>
      <c r="F164" s="205" t="s">
        <v>218</v>
      </c>
      <c r="G164" s="202"/>
      <c r="H164" s="206">
        <v>15.686</v>
      </c>
      <c r="I164" s="207"/>
      <c r="J164" s="202"/>
      <c r="K164" s="202"/>
      <c r="L164" s="208"/>
      <c r="M164" s="209"/>
      <c r="N164" s="210"/>
      <c r="O164" s="210"/>
      <c r="P164" s="210"/>
      <c r="Q164" s="210"/>
      <c r="R164" s="210"/>
      <c r="S164" s="210"/>
      <c r="T164" s="211"/>
      <c r="AT164" s="212" t="s">
        <v>126</v>
      </c>
      <c r="AU164" s="212" t="s">
        <v>124</v>
      </c>
      <c r="AV164" s="13" t="s">
        <v>124</v>
      </c>
      <c r="AW164" s="13" t="s">
        <v>31</v>
      </c>
      <c r="AX164" s="13" t="s">
        <v>80</v>
      </c>
      <c r="AY164" s="212" t="s">
        <v>117</v>
      </c>
    </row>
    <row r="165" spans="1:65" s="2" customFormat="1" ht="24.2" customHeight="1">
      <c r="A165" s="33"/>
      <c r="B165" s="34"/>
      <c r="C165" s="187" t="s">
        <v>219</v>
      </c>
      <c r="D165" s="187" t="s">
        <v>119</v>
      </c>
      <c r="E165" s="188" t="s">
        <v>220</v>
      </c>
      <c r="F165" s="189" t="s">
        <v>221</v>
      </c>
      <c r="G165" s="190" t="s">
        <v>149</v>
      </c>
      <c r="H165" s="191">
        <v>1.86</v>
      </c>
      <c r="I165" s="192"/>
      <c r="J165" s="193">
        <f>ROUND(I165*H165,2)</f>
        <v>0</v>
      </c>
      <c r="K165" s="194"/>
      <c r="L165" s="38"/>
      <c r="M165" s="195" t="s">
        <v>1</v>
      </c>
      <c r="N165" s="196" t="s">
        <v>41</v>
      </c>
      <c r="O165" s="71"/>
      <c r="P165" s="197">
        <f>O165*H165</f>
        <v>0</v>
      </c>
      <c r="Q165" s="197">
        <v>0</v>
      </c>
      <c r="R165" s="197">
        <f>Q165*H165</f>
        <v>0</v>
      </c>
      <c r="S165" s="197">
        <v>0</v>
      </c>
      <c r="T165" s="198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99" t="s">
        <v>123</v>
      </c>
      <c r="AT165" s="199" t="s">
        <v>119</v>
      </c>
      <c r="AU165" s="199" t="s">
        <v>124</v>
      </c>
      <c r="AY165" s="16" t="s">
        <v>117</v>
      </c>
      <c r="BE165" s="200">
        <f>IF(N165="základná",J165,0)</f>
        <v>0</v>
      </c>
      <c r="BF165" s="200">
        <f>IF(N165="znížená",J165,0)</f>
        <v>0</v>
      </c>
      <c r="BG165" s="200">
        <f>IF(N165="zákl. prenesená",J165,0)</f>
        <v>0</v>
      </c>
      <c r="BH165" s="200">
        <f>IF(N165="zníž. prenesená",J165,0)</f>
        <v>0</v>
      </c>
      <c r="BI165" s="200">
        <f>IF(N165="nulová",J165,0)</f>
        <v>0</v>
      </c>
      <c r="BJ165" s="16" t="s">
        <v>124</v>
      </c>
      <c r="BK165" s="200">
        <f>ROUND(I165*H165,2)</f>
        <v>0</v>
      </c>
      <c r="BL165" s="16" t="s">
        <v>123</v>
      </c>
      <c r="BM165" s="199" t="s">
        <v>222</v>
      </c>
    </row>
    <row r="166" spans="1:65" s="13" customFormat="1">
      <c r="B166" s="201"/>
      <c r="C166" s="202"/>
      <c r="D166" s="203" t="s">
        <v>126</v>
      </c>
      <c r="E166" s="204" t="s">
        <v>1</v>
      </c>
      <c r="F166" s="205" t="s">
        <v>223</v>
      </c>
      <c r="G166" s="202"/>
      <c r="H166" s="206">
        <v>0.36</v>
      </c>
      <c r="I166" s="207"/>
      <c r="J166" s="202"/>
      <c r="K166" s="202"/>
      <c r="L166" s="208"/>
      <c r="M166" s="209"/>
      <c r="N166" s="210"/>
      <c r="O166" s="210"/>
      <c r="P166" s="210"/>
      <c r="Q166" s="210"/>
      <c r="R166" s="210"/>
      <c r="S166" s="210"/>
      <c r="T166" s="211"/>
      <c r="AT166" s="212" t="s">
        <v>126</v>
      </c>
      <c r="AU166" s="212" t="s">
        <v>124</v>
      </c>
      <c r="AV166" s="13" t="s">
        <v>124</v>
      </c>
      <c r="AW166" s="13" t="s">
        <v>31</v>
      </c>
      <c r="AX166" s="13" t="s">
        <v>75</v>
      </c>
      <c r="AY166" s="212" t="s">
        <v>117</v>
      </c>
    </row>
    <row r="167" spans="1:65" s="13" customFormat="1">
      <c r="B167" s="201"/>
      <c r="C167" s="202"/>
      <c r="D167" s="203" t="s">
        <v>126</v>
      </c>
      <c r="E167" s="204" t="s">
        <v>1</v>
      </c>
      <c r="F167" s="205" t="s">
        <v>224</v>
      </c>
      <c r="G167" s="202"/>
      <c r="H167" s="206">
        <v>1.5</v>
      </c>
      <c r="I167" s="207"/>
      <c r="J167" s="202"/>
      <c r="K167" s="202"/>
      <c r="L167" s="208"/>
      <c r="M167" s="209"/>
      <c r="N167" s="210"/>
      <c r="O167" s="210"/>
      <c r="P167" s="210"/>
      <c r="Q167" s="210"/>
      <c r="R167" s="210"/>
      <c r="S167" s="210"/>
      <c r="T167" s="211"/>
      <c r="AT167" s="212" t="s">
        <v>126</v>
      </c>
      <c r="AU167" s="212" t="s">
        <v>124</v>
      </c>
      <c r="AV167" s="13" t="s">
        <v>124</v>
      </c>
      <c r="AW167" s="13" t="s">
        <v>31</v>
      </c>
      <c r="AX167" s="13" t="s">
        <v>75</v>
      </c>
      <c r="AY167" s="212" t="s">
        <v>117</v>
      </c>
    </row>
    <row r="168" spans="1:65" s="14" customFormat="1">
      <c r="B168" s="213"/>
      <c r="C168" s="214"/>
      <c r="D168" s="203" t="s">
        <v>126</v>
      </c>
      <c r="E168" s="215" t="s">
        <v>1</v>
      </c>
      <c r="F168" s="216" t="s">
        <v>213</v>
      </c>
      <c r="G168" s="214"/>
      <c r="H168" s="217">
        <v>1.8599999999999999</v>
      </c>
      <c r="I168" s="218"/>
      <c r="J168" s="214"/>
      <c r="K168" s="214"/>
      <c r="L168" s="219"/>
      <c r="M168" s="220"/>
      <c r="N168" s="221"/>
      <c r="O168" s="221"/>
      <c r="P168" s="221"/>
      <c r="Q168" s="221"/>
      <c r="R168" s="221"/>
      <c r="S168" s="221"/>
      <c r="T168" s="222"/>
      <c r="AT168" s="223" t="s">
        <v>126</v>
      </c>
      <c r="AU168" s="223" t="s">
        <v>124</v>
      </c>
      <c r="AV168" s="14" t="s">
        <v>123</v>
      </c>
      <c r="AW168" s="14" t="s">
        <v>31</v>
      </c>
      <c r="AX168" s="14" t="s">
        <v>80</v>
      </c>
      <c r="AY168" s="223" t="s">
        <v>117</v>
      </c>
    </row>
    <row r="169" spans="1:65" s="2" customFormat="1" ht="16.5" customHeight="1">
      <c r="A169" s="33"/>
      <c r="B169" s="34"/>
      <c r="C169" s="224" t="s">
        <v>225</v>
      </c>
      <c r="D169" s="224" t="s">
        <v>214</v>
      </c>
      <c r="E169" s="225" t="s">
        <v>226</v>
      </c>
      <c r="F169" s="226" t="s">
        <v>227</v>
      </c>
      <c r="G169" s="227" t="s">
        <v>204</v>
      </c>
      <c r="H169" s="228">
        <v>3.125</v>
      </c>
      <c r="I169" s="229"/>
      <c r="J169" s="230">
        <f>ROUND(I169*H169,2)</f>
        <v>0</v>
      </c>
      <c r="K169" s="231"/>
      <c r="L169" s="232"/>
      <c r="M169" s="233" t="s">
        <v>1</v>
      </c>
      <c r="N169" s="234" t="s">
        <v>41</v>
      </c>
      <c r="O169" s="71"/>
      <c r="P169" s="197">
        <f>O169*H169</f>
        <v>0</v>
      </c>
      <c r="Q169" s="197">
        <v>1</v>
      </c>
      <c r="R169" s="197">
        <f>Q169*H169</f>
        <v>3.125</v>
      </c>
      <c r="S169" s="197">
        <v>0</v>
      </c>
      <c r="T169" s="198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9" t="s">
        <v>156</v>
      </c>
      <c r="AT169" s="199" t="s">
        <v>214</v>
      </c>
      <c r="AU169" s="199" t="s">
        <v>124</v>
      </c>
      <c r="AY169" s="16" t="s">
        <v>117</v>
      </c>
      <c r="BE169" s="200">
        <f>IF(N169="základná",J169,0)</f>
        <v>0</v>
      </c>
      <c r="BF169" s="200">
        <f>IF(N169="znížená",J169,0)</f>
        <v>0</v>
      </c>
      <c r="BG169" s="200">
        <f>IF(N169="zákl. prenesená",J169,0)</f>
        <v>0</v>
      </c>
      <c r="BH169" s="200">
        <f>IF(N169="zníž. prenesená",J169,0)</f>
        <v>0</v>
      </c>
      <c r="BI169" s="200">
        <f>IF(N169="nulová",J169,0)</f>
        <v>0</v>
      </c>
      <c r="BJ169" s="16" t="s">
        <v>124</v>
      </c>
      <c r="BK169" s="200">
        <f>ROUND(I169*H169,2)</f>
        <v>0</v>
      </c>
      <c r="BL169" s="16" t="s">
        <v>123</v>
      </c>
      <c r="BM169" s="199" t="s">
        <v>228</v>
      </c>
    </row>
    <row r="170" spans="1:65" s="13" customFormat="1">
      <c r="B170" s="201"/>
      <c r="C170" s="202"/>
      <c r="D170" s="203" t="s">
        <v>126</v>
      </c>
      <c r="E170" s="204" t="s">
        <v>1</v>
      </c>
      <c r="F170" s="205" t="s">
        <v>229</v>
      </c>
      <c r="G170" s="202"/>
      <c r="H170" s="206">
        <v>3.125</v>
      </c>
      <c r="I170" s="207"/>
      <c r="J170" s="202"/>
      <c r="K170" s="202"/>
      <c r="L170" s="208"/>
      <c r="M170" s="209"/>
      <c r="N170" s="210"/>
      <c r="O170" s="210"/>
      <c r="P170" s="210"/>
      <c r="Q170" s="210"/>
      <c r="R170" s="210"/>
      <c r="S170" s="210"/>
      <c r="T170" s="211"/>
      <c r="AT170" s="212" t="s">
        <v>126</v>
      </c>
      <c r="AU170" s="212" t="s">
        <v>124</v>
      </c>
      <c r="AV170" s="13" t="s">
        <v>124</v>
      </c>
      <c r="AW170" s="13" t="s">
        <v>31</v>
      </c>
      <c r="AX170" s="13" t="s">
        <v>80</v>
      </c>
      <c r="AY170" s="212" t="s">
        <v>117</v>
      </c>
    </row>
    <row r="171" spans="1:65" s="2" customFormat="1" ht="21.75" customHeight="1">
      <c r="A171" s="33"/>
      <c r="B171" s="34"/>
      <c r="C171" s="187" t="s">
        <v>230</v>
      </c>
      <c r="D171" s="187" t="s">
        <v>119</v>
      </c>
      <c r="E171" s="188" t="s">
        <v>231</v>
      </c>
      <c r="F171" s="189" t="s">
        <v>232</v>
      </c>
      <c r="G171" s="190" t="s">
        <v>122</v>
      </c>
      <c r="H171" s="191">
        <v>32</v>
      </c>
      <c r="I171" s="192"/>
      <c r="J171" s="193">
        <f>ROUND(I171*H171,2)</f>
        <v>0</v>
      </c>
      <c r="K171" s="194"/>
      <c r="L171" s="38"/>
      <c r="M171" s="195" t="s">
        <v>1</v>
      </c>
      <c r="N171" s="196" t="s">
        <v>41</v>
      </c>
      <c r="O171" s="71"/>
      <c r="P171" s="197">
        <f>O171*H171</f>
        <v>0</v>
      </c>
      <c r="Q171" s="197">
        <v>0</v>
      </c>
      <c r="R171" s="197">
        <f>Q171*H171</f>
        <v>0</v>
      </c>
      <c r="S171" s="197">
        <v>0</v>
      </c>
      <c r="T171" s="198">
        <f>S171*H171</f>
        <v>0</v>
      </c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R171" s="199" t="s">
        <v>123</v>
      </c>
      <c r="AT171" s="199" t="s">
        <v>119</v>
      </c>
      <c r="AU171" s="199" t="s">
        <v>124</v>
      </c>
      <c r="AY171" s="16" t="s">
        <v>117</v>
      </c>
      <c r="BE171" s="200">
        <f>IF(N171="základná",J171,0)</f>
        <v>0</v>
      </c>
      <c r="BF171" s="200">
        <f>IF(N171="znížená",J171,0)</f>
        <v>0</v>
      </c>
      <c r="BG171" s="200">
        <f>IF(N171="zákl. prenesená",J171,0)</f>
        <v>0</v>
      </c>
      <c r="BH171" s="200">
        <f>IF(N171="zníž. prenesená",J171,0)</f>
        <v>0</v>
      </c>
      <c r="BI171" s="200">
        <f>IF(N171="nulová",J171,0)</f>
        <v>0</v>
      </c>
      <c r="BJ171" s="16" t="s">
        <v>124</v>
      </c>
      <c r="BK171" s="200">
        <f>ROUND(I171*H171,2)</f>
        <v>0</v>
      </c>
      <c r="BL171" s="16" t="s">
        <v>123</v>
      </c>
      <c r="BM171" s="199" t="s">
        <v>233</v>
      </c>
    </row>
    <row r="172" spans="1:65" s="12" customFormat="1" ht="22.9" customHeight="1">
      <c r="B172" s="171"/>
      <c r="C172" s="172"/>
      <c r="D172" s="173" t="s">
        <v>74</v>
      </c>
      <c r="E172" s="185" t="s">
        <v>124</v>
      </c>
      <c r="F172" s="185" t="s">
        <v>234</v>
      </c>
      <c r="G172" s="172"/>
      <c r="H172" s="172"/>
      <c r="I172" s="175"/>
      <c r="J172" s="186">
        <f>BK172</f>
        <v>0</v>
      </c>
      <c r="K172" s="172"/>
      <c r="L172" s="177"/>
      <c r="M172" s="178"/>
      <c r="N172" s="179"/>
      <c r="O172" s="179"/>
      <c r="P172" s="180">
        <f>SUM(P173:P176)</f>
        <v>0</v>
      </c>
      <c r="Q172" s="179"/>
      <c r="R172" s="180">
        <f>SUM(R173:R176)</f>
        <v>0</v>
      </c>
      <c r="S172" s="179"/>
      <c r="T172" s="181">
        <f>SUM(T173:T176)</f>
        <v>0</v>
      </c>
      <c r="AR172" s="182" t="s">
        <v>80</v>
      </c>
      <c r="AT172" s="183" t="s">
        <v>74</v>
      </c>
      <c r="AU172" s="183" t="s">
        <v>80</v>
      </c>
      <c r="AY172" s="182" t="s">
        <v>117</v>
      </c>
      <c r="BK172" s="184">
        <f>SUM(BK173:BK176)</f>
        <v>0</v>
      </c>
    </row>
    <row r="173" spans="1:65" s="2" customFormat="1" ht="33" customHeight="1">
      <c r="A173" s="33"/>
      <c r="B173" s="34"/>
      <c r="C173" s="187" t="s">
        <v>235</v>
      </c>
      <c r="D173" s="187" t="s">
        <v>119</v>
      </c>
      <c r="E173" s="188" t="s">
        <v>236</v>
      </c>
      <c r="F173" s="189" t="s">
        <v>237</v>
      </c>
      <c r="G173" s="190" t="s">
        <v>122</v>
      </c>
      <c r="H173" s="191">
        <v>6.2</v>
      </c>
      <c r="I173" s="192"/>
      <c r="J173" s="193">
        <f>ROUND(I173*H173,2)</f>
        <v>0</v>
      </c>
      <c r="K173" s="194"/>
      <c r="L173" s="38"/>
      <c r="M173" s="195" t="s">
        <v>1</v>
      </c>
      <c r="N173" s="196" t="s">
        <v>41</v>
      </c>
      <c r="O173" s="71"/>
      <c r="P173" s="197">
        <f>O173*H173</f>
        <v>0</v>
      </c>
      <c r="Q173" s="197">
        <v>0</v>
      </c>
      <c r="R173" s="197">
        <f>Q173*H173</f>
        <v>0</v>
      </c>
      <c r="S173" s="197">
        <v>0</v>
      </c>
      <c r="T173" s="198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99" t="s">
        <v>123</v>
      </c>
      <c r="AT173" s="199" t="s">
        <v>119</v>
      </c>
      <c r="AU173" s="199" t="s">
        <v>124</v>
      </c>
      <c r="AY173" s="16" t="s">
        <v>117</v>
      </c>
      <c r="BE173" s="200">
        <f>IF(N173="základná",J173,0)</f>
        <v>0</v>
      </c>
      <c r="BF173" s="200">
        <f>IF(N173="znížená",J173,0)</f>
        <v>0</v>
      </c>
      <c r="BG173" s="200">
        <f>IF(N173="zákl. prenesená",J173,0)</f>
        <v>0</v>
      </c>
      <c r="BH173" s="200">
        <f>IF(N173="zníž. prenesená",J173,0)</f>
        <v>0</v>
      </c>
      <c r="BI173" s="200">
        <f>IF(N173="nulová",J173,0)</f>
        <v>0</v>
      </c>
      <c r="BJ173" s="16" t="s">
        <v>124</v>
      </c>
      <c r="BK173" s="200">
        <f>ROUND(I173*H173,2)</f>
        <v>0</v>
      </c>
      <c r="BL173" s="16" t="s">
        <v>123</v>
      </c>
      <c r="BM173" s="199" t="s">
        <v>238</v>
      </c>
    </row>
    <row r="174" spans="1:65" s="13" customFormat="1">
      <c r="B174" s="201"/>
      <c r="C174" s="202"/>
      <c r="D174" s="203" t="s">
        <v>126</v>
      </c>
      <c r="E174" s="204" t="s">
        <v>1</v>
      </c>
      <c r="F174" s="205" t="s">
        <v>239</v>
      </c>
      <c r="G174" s="202"/>
      <c r="H174" s="206">
        <v>1.2</v>
      </c>
      <c r="I174" s="207"/>
      <c r="J174" s="202"/>
      <c r="K174" s="202"/>
      <c r="L174" s="208"/>
      <c r="M174" s="209"/>
      <c r="N174" s="210"/>
      <c r="O174" s="210"/>
      <c r="P174" s="210"/>
      <c r="Q174" s="210"/>
      <c r="R174" s="210"/>
      <c r="S174" s="210"/>
      <c r="T174" s="211"/>
      <c r="AT174" s="212" t="s">
        <v>126</v>
      </c>
      <c r="AU174" s="212" t="s">
        <v>124</v>
      </c>
      <c r="AV174" s="13" t="s">
        <v>124</v>
      </c>
      <c r="AW174" s="13" t="s">
        <v>31</v>
      </c>
      <c r="AX174" s="13" t="s">
        <v>75</v>
      </c>
      <c r="AY174" s="212" t="s">
        <v>117</v>
      </c>
    </row>
    <row r="175" spans="1:65" s="13" customFormat="1">
      <c r="B175" s="201"/>
      <c r="C175" s="202"/>
      <c r="D175" s="203" t="s">
        <v>126</v>
      </c>
      <c r="E175" s="204" t="s">
        <v>1</v>
      </c>
      <c r="F175" s="205" t="s">
        <v>240</v>
      </c>
      <c r="G175" s="202"/>
      <c r="H175" s="206">
        <v>5</v>
      </c>
      <c r="I175" s="207"/>
      <c r="J175" s="202"/>
      <c r="K175" s="202"/>
      <c r="L175" s="208"/>
      <c r="M175" s="209"/>
      <c r="N175" s="210"/>
      <c r="O175" s="210"/>
      <c r="P175" s="210"/>
      <c r="Q175" s="210"/>
      <c r="R175" s="210"/>
      <c r="S175" s="210"/>
      <c r="T175" s="211"/>
      <c r="AT175" s="212" t="s">
        <v>126</v>
      </c>
      <c r="AU175" s="212" t="s">
        <v>124</v>
      </c>
      <c r="AV175" s="13" t="s">
        <v>124</v>
      </c>
      <c r="AW175" s="13" t="s">
        <v>31</v>
      </c>
      <c r="AX175" s="13" t="s">
        <v>75</v>
      </c>
      <c r="AY175" s="212" t="s">
        <v>117</v>
      </c>
    </row>
    <row r="176" spans="1:65" s="14" customFormat="1">
      <c r="B176" s="213"/>
      <c r="C176" s="214"/>
      <c r="D176" s="203" t="s">
        <v>126</v>
      </c>
      <c r="E176" s="215" t="s">
        <v>1</v>
      </c>
      <c r="F176" s="216" t="s">
        <v>213</v>
      </c>
      <c r="G176" s="214"/>
      <c r="H176" s="217">
        <v>6.2</v>
      </c>
      <c r="I176" s="218"/>
      <c r="J176" s="214"/>
      <c r="K176" s="214"/>
      <c r="L176" s="219"/>
      <c r="M176" s="220"/>
      <c r="N176" s="221"/>
      <c r="O176" s="221"/>
      <c r="P176" s="221"/>
      <c r="Q176" s="221"/>
      <c r="R176" s="221"/>
      <c r="S176" s="221"/>
      <c r="T176" s="222"/>
      <c r="AT176" s="223" t="s">
        <v>126</v>
      </c>
      <c r="AU176" s="223" t="s">
        <v>124</v>
      </c>
      <c r="AV176" s="14" t="s">
        <v>123</v>
      </c>
      <c r="AW176" s="14" t="s">
        <v>31</v>
      </c>
      <c r="AX176" s="14" t="s">
        <v>80</v>
      </c>
      <c r="AY176" s="223" t="s">
        <v>117</v>
      </c>
    </row>
    <row r="177" spans="1:65" s="12" customFormat="1" ht="22.9" customHeight="1">
      <c r="B177" s="171"/>
      <c r="C177" s="172"/>
      <c r="D177" s="173" t="s">
        <v>74</v>
      </c>
      <c r="E177" s="185" t="s">
        <v>123</v>
      </c>
      <c r="F177" s="185" t="s">
        <v>241</v>
      </c>
      <c r="G177" s="172"/>
      <c r="H177" s="172"/>
      <c r="I177" s="175"/>
      <c r="J177" s="186">
        <f>BK177</f>
        <v>0</v>
      </c>
      <c r="K177" s="172"/>
      <c r="L177" s="177"/>
      <c r="M177" s="178"/>
      <c r="N177" s="179"/>
      <c r="O177" s="179"/>
      <c r="P177" s="180">
        <f>SUM(P178:P181)</f>
        <v>0</v>
      </c>
      <c r="Q177" s="179"/>
      <c r="R177" s="180">
        <f>SUM(R178:R181)</f>
        <v>1.1722774</v>
      </c>
      <c r="S177" s="179"/>
      <c r="T177" s="181">
        <f>SUM(T178:T181)</f>
        <v>0</v>
      </c>
      <c r="AR177" s="182" t="s">
        <v>80</v>
      </c>
      <c r="AT177" s="183" t="s">
        <v>74</v>
      </c>
      <c r="AU177" s="183" t="s">
        <v>80</v>
      </c>
      <c r="AY177" s="182" t="s">
        <v>117</v>
      </c>
      <c r="BK177" s="184">
        <f>SUM(BK178:BK181)</f>
        <v>0</v>
      </c>
    </row>
    <row r="178" spans="1:65" s="2" customFormat="1" ht="37.9" customHeight="1">
      <c r="A178" s="33"/>
      <c r="B178" s="34"/>
      <c r="C178" s="187" t="s">
        <v>242</v>
      </c>
      <c r="D178" s="187" t="s">
        <v>119</v>
      </c>
      <c r="E178" s="188" t="s">
        <v>243</v>
      </c>
      <c r="F178" s="189" t="s">
        <v>244</v>
      </c>
      <c r="G178" s="190" t="s">
        <v>149</v>
      </c>
      <c r="H178" s="191">
        <v>0.62</v>
      </c>
      <c r="I178" s="192"/>
      <c r="J178" s="193">
        <f>ROUND(I178*H178,2)</f>
        <v>0</v>
      </c>
      <c r="K178" s="194"/>
      <c r="L178" s="38"/>
      <c r="M178" s="195" t="s">
        <v>1</v>
      </c>
      <c r="N178" s="196" t="s">
        <v>41</v>
      </c>
      <c r="O178" s="71"/>
      <c r="P178" s="197">
        <f>O178*H178</f>
        <v>0</v>
      </c>
      <c r="Q178" s="197">
        <v>1.8907700000000001</v>
      </c>
      <c r="R178" s="197">
        <f>Q178*H178</f>
        <v>1.1722774</v>
      </c>
      <c r="S178" s="197">
        <v>0</v>
      </c>
      <c r="T178" s="198">
        <f>S178*H178</f>
        <v>0</v>
      </c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R178" s="199" t="s">
        <v>123</v>
      </c>
      <c r="AT178" s="199" t="s">
        <v>119</v>
      </c>
      <c r="AU178" s="199" t="s">
        <v>124</v>
      </c>
      <c r="AY178" s="16" t="s">
        <v>117</v>
      </c>
      <c r="BE178" s="200">
        <f>IF(N178="základná",J178,0)</f>
        <v>0</v>
      </c>
      <c r="BF178" s="200">
        <f>IF(N178="znížená",J178,0)</f>
        <v>0</v>
      </c>
      <c r="BG178" s="200">
        <f>IF(N178="zákl. prenesená",J178,0)</f>
        <v>0</v>
      </c>
      <c r="BH178" s="200">
        <f>IF(N178="zníž. prenesená",J178,0)</f>
        <v>0</v>
      </c>
      <c r="BI178" s="200">
        <f>IF(N178="nulová",J178,0)</f>
        <v>0</v>
      </c>
      <c r="BJ178" s="16" t="s">
        <v>124</v>
      </c>
      <c r="BK178" s="200">
        <f>ROUND(I178*H178,2)</f>
        <v>0</v>
      </c>
      <c r="BL178" s="16" t="s">
        <v>123</v>
      </c>
      <c r="BM178" s="199" t="s">
        <v>245</v>
      </c>
    </row>
    <row r="179" spans="1:65" s="13" customFormat="1" ht="22.5">
      <c r="B179" s="201"/>
      <c r="C179" s="202"/>
      <c r="D179" s="203" t="s">
        <v>126</v>
      </c>
      <c r="E179" s="204" t="s">
        <v>1</v>
      </c>
      <c r="F179" s="205" t="s">
        <v>246</v>
      </c>
      <c r="G179" s="202"/>
      <c r="H179" s="206">
        <v>0.12</v>
      </c>
      <c r="I179" s="207"/>
      <c r="J179" s="202"/>
      <c r="K179" s="202"/>
      <c r="L179" s="208"/>
      <c r="M179" s="209"/>
      <c r="N179" s="210"/>
      <c r="O179" s="210"/>
      <c r="P179" s="210"/>
      <c r="Q179" s="210"/>
      <c r="R179" s="210"/>
      <c r="S179" s="210"/>
      <c r="T179" s="211"/>
      <c r="AT179" s="212" t="s">
        <v>126</v>
      </c>
      <c r="AU179" s="212" t="s">
        <v>124</v>
      </c>
      <c r="AV179" s="13" t="s">
        <v>124</v>
      </c>
      <c r="AW179" s="13" t="s">
        <v>31</v>
      </c>
      <c r="AX179" s="13" t="s">
        <v>75</v>
      </c>
      <c r="AY179" s="212" t="s">
        <v>117</v>
      </c>
    </row>
    <row r="180" spans="1:65" s="13" customFormat="1">
      <c r="B180" s="201"/>
      <c r="C180" s="202"/>
      <c r="D180" s="203" t="s">
        <v>126</v>
      </c>
      <c r="E180" s="204" t="s">
        <v>1</v>
      </c>
      <c r="F180" s="205" t="s">
        <v>247</v>
      </c>
      <c r="G180" s="202"/>
      <c r="H180" s="206">
        <v>0.5</v>
      </c>
      <c r="I180" s="207"/>
      <c r="J180" s="202"/>
      <c r="K180" s="202"/>
      <c r="L180" s="208"/>
      <c r="M180" s="209"/>
      <c r="N180" s="210"/>
      <c r="O180" s="210"/>
      <c r="P180" s="210"/>
      <c r="Q180" s="210"/>
      <c r="R180" s="210"/>
      <c r="S180" s="210"/>
      <c r="T180" s="211"/>
      <c r="AT180" s="212" t="s">
        <v>126</v>
      </c>
      <c r="AU180" s="212" t="s">
        <v>124</v>
      </c>
      <c r="AV180" s="13" t="s">
        <v>124</v>
      </c>
      <c r="AW180" s="13" t="s">
        <v>31</v>
      </c>
      <c r="AX180" s="13" t="s">
        <v>75</v>
      </c>
      <c r="AY180" s="212" t="s">
        <v>117</v>
      </c>
    </row>
    <row r="181" spans="1:65" s="14" customFormat="1">
      <c r="B181" s="213"/>
      <c r="C181" s="214"/>
      <c r="D181" s="203" t="s">
        <v>126</v>
      </c>
      <c r="E181" s="215" t="s">
        <v>1</v>
      </c>
      <c r="F181" s="216" t="s">
        <v>213</v>
      </c>
      <c r="G181" s="214"/>
      <c r="H181" s="217">
        <v>0.62</v>
      </c>
      <c r="I181" s="218"/>
      <c r="J181" s="214"/>
      <c r="K181" s="214"/>
      <c r="L181" s="219"/>
      <c r="M181" s="220"/>
      <c r="N181" s="221"/>
      <c r="O181" s="221"/>
      <c r="P181" s="221"/>
      <c r="Q181" s="221"/>
      <c r="R181" s="221"/>
      <c r="S181" s="221"/>
      <c r="T181" s="222"/>
      <c r="AT181" s="223" t="s">
        <v>126</v>
      </c>
      <c r="AU181" s="223" t="s">
        <v>124</v>
      </c>
      <c r="AV181" s="14" t="s">
        <v>123</v>
      </c>
      <c r="AW181" s="14" t="s">
        <v>31</v>
      </c>
      <c r="AX181" s="14" t="s">
        <v>80</v>
      </c>
      <c r="AY181" s="223" t="s">
        <v>117</v>
      </c>
    </row>
    <row r="182" spans="1:65" s="12" customFormat="1" ht="22.9" customHeight="1">
      <c r="B182" s="171"/>
      <c r="C182" s="172"/>
      <c r="D182" s="173" t="s">
        <v>74</v>
      </c>
      <c r="E182" s="185" t="s">
        <v>140</v>
      </c>
      <c r="F182" s="185" t="s">
        <v>248</v>
      </c>
      <c r="G182" s="172"/>
      <c r="H182" s="172"/>
      <c r="I182" s="175"/>
      <c r="J182" s="186">
        <f>BK182</f>
        <v>0</v>
      </c>
      <c r="K182" s="172"/>
      <c r="L182" s="177"/>
      <c r="M182" s="178"/>
      <c r="N182" s="179"/>
      <c r="O182" s="179"/>
      <c r="P182" s="180">
        <f>SUM(P183:P188)</f>
        <v>0</v>
      </c>
      <c r="Q182" s="179"/>
      <c r="R182" s="180">
        <f>SUM(R183:R188)</f>
        <v>1.9249799999999999</v>
      </c>
      <c r="S182" s="179"/>
      <c r="T182" s="181">
        <f>SUM(T183:T188)</f>
        <v>0</v>
      </c>
      <c r="AR182" s="182" t="s">
        <v>80</v>
      </c>
      <c r="AT182" s="183" t="s">
        <v>74</v>
      </c>
      <c r="AU182" s="183" t="s">
        <v>80</v>
      </c>
      <c r="AY182" s="182" t="s">
        <v>117</v>
      </c>
      <c r="BK182" s="184">
        <f>SUM(BK183:BK188)</f>
        <v>0</v>
      </c>
    </row>
    <row r="183" spans="1:65" s="2" customFormat="1" ht="37.9" customHeight="1">
      <c r="A183" s="33"/>
      <c r="B183" s="34"/>
      <c r="C183" s="187" t="s">
        <v>249</v>
      </c>
      <c r="D183" s="187" t="s">
        <v>119</v>
      </c>
      <c r="E183" s="188" t="s">
        <v>250</v>
      </c>
      <c r="F183" s="189" t="s">
        <v>251</v>
      </c>
      <c r="G183" s="190" t="s">
        <v>122</v>
      </c>
      <c r="H183" s="191">
        <v>5</v>
      </c>
      <c r="I183" s="192"/>
      <c r="J183" s="193">
        <f>ROUND(I183*H183,2)</f>
        <v>0</v>
      </c>
      <c r="K183" s="194"/>
      <c r="L183" s="38"/>
      <c r="M183" s="195" t="s">
        <v>1</v>
      </c>
      <c r="N183" s="196" t="s">
        <v>41</v>
      </c>
      <c r="O183" s="71"/>
      <c r="P183" s="197">
        <f>O183*H183</f>
        <v>0</v>
      </c>
      <c r="Q183" s="197">
        <v>0.26375999999999999</v>
      </c>
      <c r="R183" s="197">
        <f>Q183*H183</f>
        <v>1.3188</v>
      </c>
      <c r="S183" s="197">
        <v>0</v>
      </c>
      <c r="T183" s="198">
        <f>S183*H183</f>
        <v>0</v>
      </c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R183" s="199" t="s">
        <v>123</v>
      </c>
      <c r="AT183" s="199" t="s">
        <v>119</v>
      </c>
      <c r="AU183" s="199" t="s">
        <v>124</v>
      </c>
      <c r="AY183" s="16" t="s">
        <v>117</v>
      </c>
      <c r="BE183" s="200">
        <f>IF(N183="základná",J183,0)</f>
        <v>0</v>
      </c>
      <c r="BF183" s="200">
        <f>IF(N183="znížená",J183,0)</f>
        <v>0</v>
      </c>
      <c r="BG183" s="200">
        <f>IF(N183="zákl. prenesená",J183,0)</f>
        <v>0</v>
      </c>
      <c r="BH183" s="200">
        <f>IF(N183="zníž. prenesená",J183,0)</f>
        <v>0</v>
      </c>
      <c r="BI183" s="200">
        <f>IF(N183="nulová",J183,0)</f>
        <v>0</v>
      </c>
      <c r="BJ183" s="16" t="s">
        <v>124</v>
      </c>
      <c r="BK183" s="200">
        <f>ROUND(I183*H183,2)</f>
        <v>0</v>
      </c>
      <c r="BL183" s="16" t="s">
        <v>123</v>
      </c>
      <c r="BM183" s="199" t="s">
        <v>252</v>
      </c>
    </row>
    <row r="184" spans="1:65" s="13" customFormat="1">
      <c r="B184" s="201"/>
      <c r="C184" s="202"/>
      <c r="D184" s="203" t="s">
        <v>126</v>
      </c>
      <c r="E184" s="204" t="s">
        <v>1</v>
      </c>
      <c r="F184" s="205" t="s">
        <v>253</v>
      </c>
      <c r="G184" s="202"/>
      <c r="H184" s="206">
        <v>5</v>
      </c>
      <c r="I184" s="207"/>
      <c r="J184" s="202"/>
      <c r="K184" s="202"/>
      <c r="L184" s="208"/>
      <c r="M184" s="209"/>
      <c r="N184" s="210"/>
      <c r="O184" s="210"/>
      <c r="P184" s="210"/>
      <c r="Q184" s="210"/>
      <c r="R184" s="210"/>
      <c r="S184" s="210"/>
      <c r="T184" s="211"/>
      <c r="AT184" s="212" t="s">
        <v>126</v>
      </c>
      <c r="AU184" s="212" t="s">
        <v>124</v>
      </c>
      <c r="AV184" s="13" t="s">
        <v>124</v>
      </c>
      <c r="AW184" s="13" t="s">
        <v>31</v>
      </c>
      <c r="AX184" s="13" t="s">
        <v>80</v>
      </c>
      <c r="AY184" s="212" t="s">
        <v>117</v>
      </c>
    </row>
    <row r="185" spans="1:65" s="2" customFormat="1" ht="37.9" customHeight="1">
      <c r="A185" s="33"/>
      <c r="B185" s="34"/>
      <c r="C185" s="187" t="s">
        <v>254</v>
      </c>
      <c r="D185" s="187" t="s">
        <v>119</v>
      </c>
      <c r="E185" s="188" t="s">
        <v>255</v>
      </c>
      <c r="F185" s="189" t="s">
        <v>256</v>
      </c>
      <c r="G185" s="190" t="s">
        <v>122</v>
      </c>
      <c r="H185" s="191">
        <v>5</v>
      </c>
      <c r="I185" s="192"/>
      <c r="J185" s="193">
        <f>ROUND(I185*H185,2)</f>
        <v>0</v>
      </c>
      <c r="K185" s="194"/>
      <c r="L185" s="38"/>
      <c r="M185" s="195" t="s">
        <v>1</v>
      </c>
      <c r="N185" s="196" t="s">
        <v>41</v>
      </c>
      <c r="O185" s="71"/>
      <c r="P185" s="197">
        <f>O185*H185</f>
        <v>0</v>
      </c>
      <c r="Q185" s="197">
        <v>0</v>
      </c>
      <c r="R185" s="197">
        <f>Q185*H185</f>
        <v>0</v>
      </c>
      <c r="S185" s="197">
        <v>0</v>
      </c>
      <c r="T185" s="198">
        <f>S185*H185</f>
        <v>0</v>
      </c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R185" s="199" t="s">
        <v>123</v>
      </c>
      <c r="AT185" s="199" t="s">
        <v>119</v>
      </c>
      <c r="AU185" s="199" t="s">
        <v>124</v>
      </c>
      <c r="AY185" s="16" t="s">
        <v>117</v>
      </c>
      <c r="BE185" s="200">
        <f>IF(N185="základná",J185,0)</f>
        <v>0</v>
      </c>
      <c r="BF185" s="200">
        <f>IF(N185="znížená",J185,0)</f>
        <v>0</v>
      </c>
      <c r="BG185" s="200">
        <f>IF(N185="zákl. prenesená",J185,0)</f>
        <v>0</v>
      </c>
      <c r="BH185" s="200">
        <f>IF(N185="zníž. prenesená",J185,0)</f>
        <v>0</v>
      </c>
      <c r="BI185" s="200">
        <f>IF(N185="nulová",J185,0)</f>
        <v>0</v>
      </c>
      <c r="BJ185" s="16" t="s">
        <v>124</v>
      </c>
      <c r="BK185" s="200">
        <f>ROUND(I185*H185,2)</f>
        <v>0</v>
      </c>
      <c r="BL185" s="16" t="s">
        <v>123</v>
      </c>
      <c r="BM185" s="199" t="s">
        <v>257</v>
      </c>
    </row>
    <row r="186" spans="1:65" s="13" customFormat="1">
      <c r="B186" s="201"/>
      <c r="C186" s="202"/>
      <c r="D186" s="203" t="s">
        <v>126</v>
      </c>
      <c r="E186" s="204" t="s">
        <v>1</v>
      </c>
      <c r="F186" s="205" t="s">
        <v>253</v>
      </c>
      <c r="G186" s="202"/>
      <c r="H186" s="206">
        <v>5</v>
      </c>
      <c r="I186" s="207"/>
      <c r="J186" s="202"/>
      <c r="K186" s="202"/>
      <c r="L186" s="208"/>
      <c r="M186" s="209"/>
      <c r="N186" s="210"/>
      <c r="O186" s="210"/>
      <c r="P186" s="210"/>
      <c r="Q186" s="210"/>
      <c r="R186" s="210"/>
      <c r="S186" s="210"/>
      <c r="T186" s="211"/>
      <c r="AT186" s="212" t="s">
        <v>126</v>
      </c>
      <c r="AU186" s="212" t="s">
        <v>124</v>
      </c>
      <c r="AV186" s="13" t="s">
        <v>124</v>
      </c>
      <c r="AW186" s="13" t="s">
        <v>31</v>
      </c>
      <c r="AX186" s="13" t="s">
        <v>80</v>
      </c>
      <c r="AY186" s="212" t="s">
        <v>117</v>
      </c>
    </row>
    <row r="187" spans="1:65" s="2" customFormat="1" ht="24.2" customHeight="1">
      <c r="A187" s="33"/>
      <c r="B187" s="34"/>
      <c r="C187" s="187" t="s">
        <v>258</v>
      </c>
      <c r="D187" s="187" t="s">
        <v>119</v>
      </c>
      <c r="E187" s="188" t="s">
        <v>259</v>
      </c>
      <c r="F187" s="189" t="s">
        <v>260</v>
      </c>
      <c r="G187" s="190" t="s">
        <v>122</v>
      </c>
      <c r="H187" s="191">
        <v>6</v>
      </c>
      <c r="I187" s="192"/>
      <c r="J187" s="193">
        <f>ROUND(I187*H187,2)</f>
        <v>0</v>
      </c>
      <c r="K187" s="194"/>
      <c r="L187" s="38"/>
      <c r="M187" s="195" t="s">
        <v>1</v>
      </c>
      <c r="N187" s="196" t="s">
        <v>41</v>
      </c>
      <c r="O187" s="71"/>
      <c r="P187" s="197">
        <f>O187*H187</f>
        <v>0</v>
      </c>
      <c r="Q187" s="197">
        <v>0.10102999999999999</v>
      </c>
      <c r="R187" s="197">
        <f>Q187*H187</f>
        <v>0.60617999999999994</v>
      </c>
      <c r="S187" s="197">
        <v>0</v>
      </c>
      <c r="T187" s="198">
        <f>S187*H187</f>
        <v>0</v>
      </c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R187" s="199" t="s">
        <v>123</v>
      </c>
      <c r="AT187" s="199" t="s">
        <v>119</v>
      </c>
      <c r="AU187" s="199" t="s">
        <v>124</v>
      </c>
      <c r="AY187" s="16" t="s">
        <v>117</v>
      </c>
      <c r="BE187" s="200">
        <f>IF(N187="základná",J187,0)</f>
        <v>0</v>
      </c>
      <c r="BF187" s="200">
        <f>IF(N187="znížená",J187,0)</f>
        <v>0</v>
      </c>
      <c r="BG187" s="200">
        <f>IF(N187="zákl. prenesená",J187,0)</f>
        <v>0</v>
      </c>
      <c r="BH187" s="200">
        <f>IF(N187="zníž. prenesená",J187,0)</f>
        <v>0</v>
      </c>
      <c r="BI187" s="200">
        <f>IF(N187="nulová",J187,0)</f>
        <v>0</v>
      </c>
      <c r="BJ187" s="16" t="s">
        <v>124</v>
      </c>
      <c r="BK187" s="200">
        <f>ROUND(I187*H187,2)</f>
        <v>0</v>
      </c>
      <c r="BL187" s="16" t="s">
        <v>123</v>
      </c>
      <c r="BM187" s="199" t="s">
        <v>261</v>
      </c>
    </row>
    <row r="188" spans="1:65" s="13" customFormat="1">
      <c r="B188" s="201"/>
      <c r="C188" s="202"/>
      <c r="D188" s="203" t="s">
        <v>126</v>
      </c>
      <c r="E188" s="204" t="s">
        <v>1</v>
      </c>
      <c r="F188" s="205" t="s">
        <v>262</v>
      </c>
      <c r="G188" s="202"/>
      <c r="H188" s="206">
        <v>6</v>
      </c>
      <c r="I188" s="207"/>
      <c r="J188" s="202"/>
      <c r="K188" s="202"/>
      <c r="L188" s="208"/>
      <c r="M188" s="209"/>
      <c r="N188" s="210"/>
      <c r="O188" s="210"/>
      <c r="P188" s="210"/>
      <c r="Q188" s="210"/>
      <c r="R188" s="210"/>
      <c r="S188" s="210"/>
      <c r="T188" s="211"/>
      <c r="AT188" s="212" t="s">
        <v>126</v>
      </c>
      <c r="AU188" s="212" t="s">
        <v>124</v>
      </c>
      <c r="AV188" s="13" t="s">
        <v>124</v>
      </c>
      <c r="AW188" s="13" t="s">
        <v>31</v>
      </c>
      <c r="AX188" s="13" t="s">
        <v>80</v>
      </c>
      <c r="AY188" s="212" t="s">
        <v>117</v>
      </c>
    </row>
    <row r="189" spans="1:65" s="12" customFormat="1" ht="22.9" customHeight="1">
      <c r="B189" s="171"/>
      <c r="C189" s="172"/>
      <c r="D189" s="173" t="s">
        <v>74</v>
      </c>
      <c r="E189" s="185" t="s">
        <v>146</v>
      </c>
      <c r="F189" s="185" t="s">
        <v>263</v>
      </c>
      <c r="G189" s="172"/>
      <c r="H189" s="172"/>
      <c r="I189" s="175"/>
      <c r="J189" s="186">
        <f>BK189</f>
        <v>0</v>
      </c>
      <c r="K189" s="172"/>
      <c r="L189" s="177"/>
      <c r="M189" s="178"/>
      <c r="N189" s="179"/>
      <c r="O189" s="179"/>
      <c r="P189" s="180">
        <f>SUM(P190:P191)</f>
        <v>0</v>
      </c>
      <c r="Q189" s="179"/>
      <c r="R189" s="180">
        <f>SUM(R190:R191)</f>
        <v>2.5143</v>
      </c>
      <c r="S189" s="179"/>
      <c r="T189" s="181">
        <f>SUM(T190:T191)</f>
        <v>0</v>
      </c>
      <c r="AR189" s="182" t="s">
        <v>80</v>
      </c>
      <c r="AT189" s="183" t="s">
        <v>74</v>
      </c>
      <c r="AU189" s="183" t="s">
        <v>80</v>
      </c>
      <c r="AY189" s="182" t="s">
        <v>117</v>
      </c>
      <c r="BK189" s="184">
        <f>SUM(BK190:BK191)</f>
        <v>0</v>
      </c>
    </row>
    <row r="190" spans="1:65" s="2" customFormat="1" ht="33" customHeight="1">
      <c r="A190" s="33"/>
      <c r="B190" s="34"/>
      <c r="C190" s="187" t="s">
        <v>264</v>
      </c>
      <c r="D190" s="187" t="s">
        <v>119</v>
      </c>
      <c r="E190" s="188" t="s">
        <v>265</v>
      </c>
      <c r="F190" s="189" t="s">
        <v>266</v>
      </c>
      <c r="G190" s="190" t="s">
        <v>149</v>
      </c>
      <c r="H190" s="191">
        <v>1.2</v>
      </c>
      <c r="I190" s="192"/>
      <c r="J190" s="193">
        <f>ROUND(I190*H190,2)</f>
        <v>0</v>
      </c>
      <c r="K190" s="194"/>
      <c r="L190" s="38"/>
      <c r="M190" s="195" t="s">
        <v>1</v>
      </c>
      <c r="N190" s="196" t="s">
        <v>41</v>
      </c>
      <c r="O190" s="71"/>
      <c r="P190" s="197">
        <f>O190*H190</f>
        <v>0</v>
      </c>
      <c r="Q190" s="197">
        <v>2.0952500000000001</v>
      </c>
      <c r="R190" s="197">
        <f>Q190*H190</f>
        <v>2.5143</v>
      </c>
      <c r="S190" s="197">
        <v>0</v>
      </c>
      <c r="T190" s="198">
        <f>S190*H190</f>
        <v>0</v>
      </c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R190" s="199" t="s">
        <v>123</v>
      </c>
      <c r="AT190" s="199" t="s">
        <v>119</v>
      </c>
      <c r="AU190" s="199" t="s">
        <v>124</v>
      </c>
      <c r="AY190" s="16" t="s">
        <v>117</v>
      </c>
      <c r="BE190" s="200">
        <f>IF(N190="základná",J190,0)</f>
        <v>0</v>
      </c>
      <c r="BF190" s="200">
        <f>IF(N190="znížená",J190,0)</f>
        <v>0</v>
      </c>
      <c r="BG190" s="200">
        <f>IF(N190="zákl. prenesená",J190,0)</f>
        <v>0</v>
      </c>
      <c r="BH190" s="200">
        <f>IF(N190="zníž. prenesená",J190,0)</f>
        <v>0</v>
      </c>
      <c r="BI190" s="200">
        <f>IF(N190="nulová",J190,0)</f>
        <v>0</v>
      </c>
      <c r="BJ190" s="16" t="s">
        <v>124</v>
      </c>
      <c r="BK190" s="200">
        <f>ROUND(I190*H190,2)</f>
        <v>0</v>
      </c>
      <c r="BL190" s="16" t="s">
        <v>123</v>
      </c>
      <c r="BM190" s="199" t="s">
        <v>267</v>
      </c>
    </row>
    <row r="191" spans="1:65" s="13" customFormat="1">
      <c r="B191" s="201"/>
      <c r="C191" s="202"/>
      <c r="D191" s="203" t="s">
        <v>126</v>
      </c>
      <c r="E191" s="204" t="s">
        <v>1</v>
      </c>
      <c r="F191" s="205" t="s">
        <v>268</v>
      </c>
      <c r="G191" s="202"/>
      <c r="H191" s="206">
        <v>1.2</v>
      </c>
      <c r="I191" s="207"/>
      <c r="J191" s="202"/>
      <c r="K191" s="202"/>
      <c r="L191" s="208"/>
      <c r="M191" s="209"/>
      <c r="N191" s="210"/>
      <c r="O191" s="210"/>
      <c r="P191" s="210"/>
      <c r="Q191" s="210"/>
      <c r="R191" s="210"/>
      <c r="S191" s="210"/>
      <c r="T191" s="211"/>
      <c r="AT191" s="212" t="s">
        <v>126</v>
      </c>
      <c r="AU191" s="212" t="s">
        <v>124</v>
      </c>
      <c r="AV191" s="13" t="s">
        <v>124</v>
      </c>
      <c r="AW191" s="13" t="s">
        <v>31</v>
      </c>
      <c r="AX191" s="13" t="s">
        <v>80</v>
      </c>
      <c r="AY191" s="212" t="s">
        <v>117</v>
      </c>
    </row>
    <row r="192" spans="1:65" s="12" customFormat="1" ht="22.9" customHeight="1">
      <c r="B192" s="171"/>
      <c r="C192" s="172"/>
      <c r="D192" s="173" t="s">
        <v>74</v>
      </c>
      <c r="E192" s="185" t="s">
        <v>156</v>
      </c>
      <c r="F192" s="185" t="s">
        <v>269</v>
      </c>
      <c r="G192" s="172"/>
      <c r="H192" s="172"/>
      <c r="I192" s="175"/>
      <c r="J192" s="186">
        <f>BK192</f>
        <v>0</v>
      </c>
      <c r="K192" s="172"/>
      <c r="L192" s="177"/>
      <c r="M192" s="178"/>
      <c r="N192" s="179"/>
      <c r="O192" s="179"/>
      <c r="P192" s="180">
        <f>SUM(P193:P202)</f>
        <v>0</v>
      </c>
      <c r="Q192" s="179"/>
      <c r="R192" s="180">
        <f>SUM(R193:R202)</f>
        <v>0.10767132</v>
      </c>
      <c r="S192" s="179"/>
      <c r="T192" s="181">
        <f>SUM(T193:T202)</f>
        <v>0</v>
      </c>
      <c r="AR192" s="182" t="s">
        <v>80</v>
      </c>
      <c r="AT192" s="183" t="s">
        <v>74</v>
      </c>
      <c r="AU192" s="183" t="s">
        <v>80</v>
      </c>
      <c r="AY192" s="182" t="s">
        <v>117</v>
      </c>
      <c r="BK192" s="184">
        <f>SUM(BK193:BK202)</f>
        <v>0</v>
      </c>
    </row>
    <row r="193" spans="1:65" s="2" customFormat="1" ht="16.5" customHeight="1">
      <c r="A193" s="33"/>
      <c r="B193" s="34"/>
      <c r="C193" s="187" t="s">
        <v>270</v>
      </c>
      <c r="D193" s="187" t="s">
        <v>119</v>
      </c>
      <c r="E193" s="188" t="s">
        <v>271</v>
      </c>
      <c r="F193" s="189" t="s">
        <v>272</v>
      </c>
      <c r="G193" s="190" t="s">
        <v>273</v>
      </c>
      <c r="H193" s="191">
        <v>2</v>
      </c>
      <c r="I193" s="192"/>
      <c r="J193" s="193">
        <f t="shared" ref="J193:J202" si="0">ROUND(I193*H193,2)</f>
        <v>0</v>
      </c>
      <c r="K193" s="194"/>
      <c r="L193" s="38"/>
      <c r="M193" s="195" t="s">
        <v>1</v>
      </c>
      <c r="N193" s="196" t="s">
        <v>41</v>
      </c>
      <c r="O193" s="71"/>
      <c r="P193" s="197">
        <f t="shared" ref="P193:P202" si="1">O193*H193</f>
        <v>0</v>
      </c>
      <c r="Q193" s="197">
        <v>2.1000000000000001E-4</v>
      </c>
      <c r="R193" s="197">
        <f t="shared" ref="R193:R202" si="2">Q193*H193</f>
        <v>4.2000000000000002E-4</v>
      </c>
      <c r="S193" s="197">
        <v>0</v>
      </c>
      <c r="T193" s="198">
        <f t="shared" ref="T193:T202" si="3">S193*H193</f>
        <v>0</v>
      </c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R193" s="199" t="s">
        <v>274</v>
      </c>
      <c r="AT193" s="199" t="s">
        <v>119</v>
      </c>
      <c r="AU193" s="199" t="s">
        <v>124</v>
      </c>
      <c r="AY193" s="16" t="s">
        <v>117</v>
      </c>
      <c r="BE193" s="200">
        <f t="shared" ref="BE193:BE202" si="4">IF(N193="základná",J193,0)</f>
        <v>0</v>
      </c>
      <c r="BF193" s="200">
        <f t="shared" ref="BF193:BF202" si="5">IF(N193="znížená",J193,0)</f>
        <v>0</v>
      </c>
      <c r="BG193" s="200">
        <f t="shared" ref="BG193:BG202" si="6">IF(N193="zákl. prenesená",J193,0)</f>
        <v>0</v>
      </c>
      <c r="BH193" s="200">
        <f t="shared" ref="BH193:BH202" si="7">IF(N193="zníž. prenesená",J193,0)</f>
        <v>0</v>
      </c>
      <c r="BI193" s="200">
        <f t="shared" ref="BI193:BI202" si="8">IF(N193="nulová",J193,0)</f>
        <v>0</v>
      </c>
      <c r="BJ193" s="16" t="s">
        <v>124</v>
      </c>
      <c r="BK193" s="200">
        <f t="shared" ref="BK193:BK202" si="9">ROUND(I193*H193,2)</f>
        <v>0</v>
      </c>
      <c r="BL193" s="16" t="s">
        <v>274</v>
      </c>
      <c r="BM193" s="199" t="s">
        <v>275</v>
      </c>
    </row>
    <row r="194" spans="1:65" s="2" customFormat="1" ht="24.2" customHeight="1">
      <c r="A194" s="33"/>
      <c r="B194" s="34"/>
      <c r="C194" s="224" t="s">
        <v>276</v>
      </c>
      <c r="D194" s="224" t="s">
        <v>214</v>
      </c>
      <c r="E194" s="225" t="s">
        <v>277</v>
      </c>
      <c r="F194" s="226" t="s">
        <v>278</v>
      </c>
      <c r="G194" s="227" t="s">
        <v>143</v>
      </c>
      <c r="H194" s="228">
        <v>7</v>
      </c>
      <c r="I194" s="229"/>
      <c r="J194" s="230">
        <f t="shared" si="0"/>
        <v>0</v>
      </c>
      <c r="K194" s="231"/>
      <c r="L194" s="232"/>
      <c r="M194" s="233" t="s">
        <v>1</v>
      </c>
      <c r="N194" s="234" t="s">
        <v>41</v>
      </c>
      <c r="O194" s="71"/>
      <c r="P194" s="197">
        <f t="shared" si="1"/>
        <v>0</v>
      </c>
      <c r="Q194" s="197">
        <v>0</v>
      </c>
      <c r="R194" s="197">
        <f t="shared" si="2"/>
        <v>0</v>
      </c>
      <c r="S194" s="197">
        <v>0</v>
      </c>
      <c r="T194" s="198">
        <f t="shared" si="3"/>
        <v>0</v>
      </c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R194" s="199" t="s">
        <v>279</v>
      </c>
      <c r="AT194" s="199" t="s">
        <v>214</v>
      </c>
      <c r="AU194" s="199" t="s">
        <v>124</v>
      </c>
      <c r="AY194" s="16" t="s">
        <v>117</v>
      </c>
      <c r="BE194" s="200">
        <f t="shared" si="4"/>
        <v>0</v>
      </c>
      <c r="BF194" s="200">
        <f t="shared" si="5"/>
        <v>0</v>
      </c>
      <c r="BG194" s="200">
        <f t="shared" si="6"/>
        <v>0</v>
      </c>
      <c r="BH194" s="200">
        <f t="shared" si="7"/>
        <v>0</v>
      </c>
      <c r="BI194" s="200">
        <f t="shared" si="8"/>
        <v>0</v>
      </c>
      <c r="BJ194" s="16" t="s">
        <v>124</v>
      </c>
      <c r="BK194" s="200">
        <f t="shared" si="9"/>
        <v>0</v>
      </c>
      <c r="BL194" s="16" t="s">
        <v>274</v>
      </c>
      <c r="BM194" s="199" t="s">
        <v>280</v>
      </c>
    </row>
    <row r="195" spans="1:65" s="2" customFormat="1" ht="33" customHeight="1">
      <c r="A195" s="33"/>
      <c r="B195" s="34"/>
      <c r="C195" s="187" t="s">
        <v>281</v>
      </c>
      <c r="D195" s="187" t="s">
        <v>119</v>
      </c>
      <c r="E195" s="188" t="s">
        <v>282</v>
      </c>
      <c r="F195" s="189" t="s">
        <v>283</v>
      </c>
      <c r="G195" s="190" t="s">
        <v>143</v>
      </c>
      <c r="H195" s="191">
        <v>7</v>
      </c>
      <c r="I195" s="192"/>
      <c r="J195" s="193">
        <f t="shared" si="0"/>
        <v>0</v>
      </c>
      <c r="K195" s="194"/>
      <c r="L195" s="38"/>
      <c r="M195" s="195" t="s">
        <v>1</v>
      </c>
      <c r="N195" s="196" t="s">
        <v>41</v>
      </c>
      <c r="O195" s="71"/>
      <c r="P195" s="197">
        <f t="shared" si="1"/>
        <v>0</v>
      </c>
      <c r="Q195" s="197">
        <v>0</v>
      </c>
      <c r="R195" s="197">
        <f t="shared" si="2"/>
        <v>0</v>
      </c>
      <c r="S195" s="197">
        <v>0</v>
      </c>
      <c r="T195" s="198">
        <f t="shared" si="3"/>
        <v>0</v>
      </c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R195" s="199" t="s">
        <v>123</v>
      </c>
      <c r="AT195" s="199" t="s">
        <v>119</v>
      </c>
      <c r="AU195" s="199" t="s">
        <v>124</v>
      </c>
      <c r="AY195" s="16" t="s">
        <v>117</v>
      </c>
      <c r="BE195" s="200">
        <f t="shared" si="4"/>
        <v>0</v>
      </c>
      <c r="BF195" s="200">
        <f t="shared" si="5"/>
        <v>0</v>
      </c>
      <c r="BG195" s="200">
        <f t="shared" si="6"/>
        <v>0</v>
      </c>
      <c r="BH195" s="200">
        <f t="shared" si="7"/>
        <v>0</v>
      </c>
      <c r="BI195" s="200">
        <f t="shared" si="8"/>
        <v>0</v>
      </c>
      <c r="BJ195" s="16" t="s">
        <v>124</v>
      </c>
      <c r="BK195" s="200">
        <f t="shared" si="9"/>
        <v>0</v>
      </c>
      <c r="BL195" s="16" t="s">
        <v>123</v>
      </c>
      <c r="BM195" s="199" t="s">
        <v>284</v>
      </c>
    </row>
    <row r="196" spans="1:65" s="2" customFormat="1" ht="24.2" customHeight="1">
      <c r="A196" s="33"/>
      <c r="B196" s="34"/>
      <c r="C196" s="224" t="s">
        <v>285</v>
      </c>
      <c r="D196" s="224" t="s">
        <v>214</v>
      </c>
      <c r="E196" s="225" t="s">
        <v>286</v>
      </c>
      <c r="F196" s="226" t="s">
        <v>287</v>
      </c>
      <c r="G196" s="227" t="s">
        <v>143</v>
      </c>
      <c r="H196" s="228">
        <v>7</v>
      </c>
      <c r="I196" s="229"/>
      <c r="J196" s="230">
        <f t="shared" si="0"/>
        <v>0</v>
      </c>
      <c r="K196" s="231"/>
      <c r="L196" s="232"/>
      <c r="M196" s="233" t="s">
        <v>1</v>
      </c>
      <c r="N196" s="234" t="s">
        <v>41</v>
      </c>
      <c r="O196" s="71"/>
      <c r="P196" s="197">
        <f t="shared" si="1"/>
        <v>0</v>
      </c>
      <c r="Q196" s="197">
        <v>1.0499999999999999E-3</v>
      </c>
      <c r="R196" s="197">
        <f t="shared" si="2"/>
        <v>7.3499999999999998E-3</v>
      </c>
      <c r="S196" s="197">
        <v>0</v>
      </c>
      <c r="T196" s="198">
        <f t="shared" si="3"/>
        <v>0</v>
      </c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R196" s="199" t="s">
        <v>156</v>
      </c>
      <c r="AT196" s="199" t="s">
        <v>214</v>
      </c>
      <c r="AU196" s="199" t="s">
        <v>124</v>
      </c>
      <c r="AY196" s="16" t="s">
        <v>117</v>
      </c>
      <c r="BE196" s="200">
        <f t="shared" si="4"/>
        <v>0</v>
      </c>
      <c r="BF196" s="200">
        <f t="shared" si="5"/>
        <v>0</v>
      </c>
      <c r="BG196" s="200">
        <f t="shared" si="6"/>
        <v>0</v>
      </c>
      <c r="BH196" s="200">
        <f t="shared" si="7"/>
        <v>0</v>
      </c>
      <c r="BI196" s="200">
        <f t="shared" si="8"/>
        <v>0</v>
      </c>
      <c r="BJ196" s="16" t="s">
        <v>124</v>
      </c>
      <c r="BK196" s="200">
        <f t="shared" si="9"/>
        <v>0</v>
      </c>
      <c r="BL196" s="16" t="s">
        <v>123</v>
      </c>
      <c r="BM196" s="199" t="s">
        <v>288</v>
      </c>
    </row>
    <row r="197" spans="1:65" s="2" customFormat="1" ht="24.2" customHeight="1">
      <c r="A197" s="33"/>
      <c r="B197" s="34"/>
      <c r="C197" s="224" t="s">
        <v>289</v>
      </c>
      <c r="D197" s="224" t="s">
        <v>214</v>
      </c>
      <c r="E197" s="225" t="s">
        <v>290</v>
      </c>
      <c r="F197" s="226" t="s">
        <v>291</v>
      </c>
      <c r="G197" s="227" t="s">
        <v>273</v>
      </c>
      <c r="H197" s="228">
        <v>0.46899999999999997</v>
      </c>
      <c r="I197" s="229"/>
      <c r="J197" s="230">
        <f t="shared" si="0"/>
        <v>0</v>
      </c>
      <c r="K197" s="231"/>
      <c r="L197" s="232"/>
      <c r="M197" s="233" t="s">
        <v>1</v>
      </c>
      <c r="N197" s="234" t="s">
        <v>41</v>
      </c>
      <c r="O197" s="71"/>
      <c r="P197" s="197">
        <f t="shared" si="1"/>
        <v>0</v>
      </c>
      <c r="Q197" s="197">
        <v>2.7999999999999998E-4</v>
      </c>
      <c r="R197" s="197">
        <f t="shared" si="2"/>
        <v>1.3131999999999998E-4</v>
      </c>
      <c r="S197" s="197">
        <v>0</v>
      </c>
      <c r="T197" s="198">
        <f t="shared" si="3"/>
        <v>0</v>
      </c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R197" s="199" t="s">
        <v>156</v>
      </c>
      <c r="AT197" s="199" t="s">
        <v>214</v>
      </c>
      <c r="AU197" s="199" t="s">
        <v>124</v>
      </c>
      <c r="AY197" s="16" t="s">
        <v>117</v>
      </c>
      <c r="BE197" s="200">
        <f t="shared" si="4"/>
        <v>0</v>
      </c>
      <c r="BF197" s="200">
        <f t="shared" si="5"/>
        <v>0</v>
      </c>
      <c r="BG197" s="200">
        <f t="shared" si="6"/>
        <v>0</v>
      </c>
      <c r="BH197" s="200">
        <f t="shared" si="7"/>
        <v>0</v>
      </c>
      <c r="BI197" s="200">
        <f t="shared" si="8"/>
        <v>0</v>
      </c>
      <c r="BJ197" s="16" t="s">
        <v>124</v>
      </c>
      <c r="BK197" s="200">
        <f t="shared" si="9"/>
        <v>0</v>
      </c>
      <c r="BL197" s="16" t="s">
        <v>123</v>
      </c>
      <c r="BM197" s="199" t="s">
        <v>292</v>
      </c>
    </row>
    <row r="198" spans="1:65" s="2" customFormat="1" ht="24.2" customHeight="1">
      <c r="A198" s="33"/>
      <c r="B198" s="34"/>
      <c r="C198" s="187" t="s">
        <v>293</v>
      </c>
      <c r="D198" s="187" t="s">
        <v>119</v>
      </c>
      <c r="E198" s="188" t="s">
        <v>294</v>
      </c>
      <c r="F198" s="189" t="s">
        <v>295</v>
      </c>
      <c r="G198" s="190" t="s">
        <v>143</v>
      </c>
      <c r="H198" s="191">
        <v>7</v>
      </c>
      <c r="I198" s="192"/>
      <c r="J198" s="193">
        <f t="shared" si="0"/>
        <v>0</v>
      </c>
      <c r="K198" s="194"/>
      <c r="L198" s="38"/>
      <c r="M198" s="195" t="s">
        <v>1</v>
      </c>
      <c r="N198" s="196" t="s">
        <v>41</v>
      </c>
      <c r="O198" s="71"/>
      <c r="P198" s="197">
        <f t="shared" si="1"/>
        <v>0</v>
      </c>
      <c r="Q198" s="197">
        <v>9.4299999999999991E-3</v>
      </c>
      <c r="R198" s="197">
        <f t="shared" si="2"/>
        <v>6.6009999999999999E-2</v>
      </c>
      <c r="S198" s="197">
        <v>0</v>
      </c>
      <c r="T198" s="198">
        <f t="shared" si="3"/>
        <v>0</v>
      </c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R198" s="199" t="s">
        <v>123</v>
      </c>
      <c r="AT198" s="199" t="s">
        <v>119</v>
      </c>
      <c r="AU198" s="199" t="s">
        <v>124</v>
      </c>
      <c r="AY198" s="16" t="s">
        <v>117</v>
      </c>
      <c r="BE198" s="200">
        <f t="shared" si="4"/>
        <v>0</v>
      </c>
      <c r="BF198" s="200">
        <f t="shared" si="5"/>
        <v>0</v>
      </c>
      <c r="BG198" s="200">
        <f t="shared" si="6"/>
        <v>0</v>
      </c>
      <c r="BH198" s="200">
        <f t="shared" si="7"/>
        <v>0</v>
      </c>
      <c r="BI198" s="200">
        <f t="shared" si="8"/>
        <v>0</v>
      </c>
      <c r="BJ198" s="16" t="s">
        <v>124</v>
      </c>
      <c r="BK198" s="200">
        <f t="shared" si="9"/>
        <v>0</v>
      </c>
      <c r="BL198" s="16" t="s">
        <v>123</v>
      </c>
      <c r="BM198" s="199" t="s">
        <v>296</v>
      </c>
    </row>
    <row r="199" spans="1:65" s="2" customFormat="1" ht="24.2" customHeight="1">
      <c r="A199" s="33"/>
      <c r="B199" s="34"/>
      <c r="C199" s="187" t="s">
        <v>297</v>
      </c>
      <c r="D199" s="187" t="s">
        <v>119</v>
      </c>
      <c r="E199" s="188" t="s">
        <v>298</v>
      </c>
      <c r="F199" s="189" t="s">
        <v>299</v>
      </c>
      <c r="G199" s="190" t="s">
        <v>143</v>
      </c>
      <c r="H199" s="191">
        <v>7</v>
      </c>
      <c r="I199" s="192"/>
      <c r="J199" s="193">
        <f t="shared" si="0"/>
        <v>0</v>
      </c>
      <c r="K199" s="194"/>
      <c r="L199" s="38"/>
      <c r="M199" s="195" t="s">
        <v>1</v>
      </c>
      <c r="N199" s="196" t="s">
        <v>41</v>
      </c>
      <c r="O199" s="71"/>
      <c r="P199" s="197">
        <f t="shared" si="1"/>
        <v>0</v>
      </c>
      <c r="Q199" s="197">
        <v>0</v>
      </c>
      <c r="R199" s="197">
        <f t="shared" si="2"/>
        <v>0</v>
      </c>
      <c r="S199" s="197">
        <v>0</v>
      </c>
      <c r="T199" s="198">
        <f t="shared" si="3"/>
        <v>0</v>
      </c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R199" s="199" t="s">
        <v>123</v>
      </c>
      <c r="AT199" s="199" t="s">
        <v>119</v>
      </c>
      <c r="AU199" s="199" t="s">
        <v>124</v>
      </c>
      <c r="AY199" s="16" t="s">
        <v>117</v>
      </c>
      <c r="BE199" s="200">
        <f t="shared" si="4"/>
        <v>0</v>
      </c>
      <c r="BF199" s="200">
        <f t="shared" si="5"/>
        <v>0</v>
      </c>
      <c r="BG199" s="200">
        <f t="shared" si="6"/>
        <v>0</v>
      </c>
      <c r="BH199" s="200">
        <f t="shared" si="7"/>
        <v>0</v>
      </c>
      <c r="BI199" s="200">
        <f t="shared" si="8"/>
        <v>0</v>
      </c>
      <c r="BJ199" s="16" t="s">
        <v>124</v>
      </c>
      <c r="BK199" s="200">
        <f t="shared" si="9"/>
        <v>0</v>
      </c>
      <c r="BL199" s="16" t="s">
        <v>123</v>
      </c>
      <c r="BM199" s="199" t="s">
        <v>300</v>
      </c>
    </row>
    <row r="200" spans="1:65" s="2" customFormat="1" ht="24.2" customHeight="1">
      <c r="A200" s="33"/>
      <c r="B200" s="34"/>
      <c r="C200" s="187" t="s">
        <v>301</v>
      </c>
      <c r="D200" s="187" t="s">
        <v>119</v>
      </c>
      <c r="E200" s="188" t="s">
        <v>302</v>
      </c>
      <c r="F200" s="189" t="s">
        <v>303</v>
      </c>
      <c r="G200" s="190" t="s">
        <v>273</v>
      </c>
      <c r="H200" s="191">
        <v>2</v>
      </c>
      <c r="I200" s="192"/>
      <c r="J200" s="193">
        <f t="shared" si="0"/>
        <v>0</v>
      </c>
      <c r="K200" s="194"/>
      <c r="L200" s="38"/>
      <c r="M200" s="195" t="s">
        <v>1</v>
      </c>
      <c r="N200" s="196" t="s">
        <v>41</v>
      </c>
      <c r="O200" s="71"/>
      <c r="P200" s="197">
        <f t="shared" si="1"/>
        <v>0</v>
      </c>
      <c r="Q200" s="197">
        <v>1.583E-2</v>
      </c>
      <c r="R200" s="197">
        <f t="shared" si="2"/>
        <v>3.1660000000000001E-2</v>
      </c>
      <c r="S200" s="197">
        <v>0</v>
      </c>
      <c r="T200" s="198">
        <f t="shared" si="3"/>
        <v>0</v>
      </c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R200" s="199" t="s">
        <v>123</v>
      </c>
      <c r="AT200" s="199" t="s">
        <v>119</v>
      </c>
      <c r="AU200" s="199" t="s">
        <v>124</v>
      </c>
      <c r="AY200" s="16" t="s">
        <v>117</v>
      </c>
      <c r="BE200" s="200">
        <f t="shared" si="4"/>
        <v>0</v>
      </c>
      <c r="BF200" s="200">
        <f t="shared" si="5"/>
        <v>0</v>
      </c>
      <c r="BG200" s="200">
        <f t="shared" si="6"/>
        <v>0</v>
      </c>
      <c r="BH200" s="200">
        <f t="shared" si="7"/>
        <v>0</v>
      </c>
      <c r="BI200" s="200">
        <f t="shared" si="8"/>
        <v>0</v>
      </c>
      <c r="BJ200" s="16" t="s">
        <v>124</v>
      </c>
      <c r="BK200" s="200">
        <f t="shared" si="9"/>
        <v>0</v>
      </c>
      <c r="BL200" s="16" t="s">
        <v>123</v>
      </c>
      <c r="BM200" s="199" t="s">
        <v>304</v>
      </c>
    </row>
    <row r="201" spans="1:65" s="2" customFormat="1" ht="24.2" customHeight="1">
      <c r="A201" s="33"/>
      <c r="B201" s="34"/>
      <c r="C201" s="187" t="s">
        <v>305</v>
      </c>
      <c r="D201" s="187" t="s">
        <v>119</v>
      </c>
      <c r="E201" s="188" t="s">
        <v>306</v>
      </c>
      <c r="F201" s="189" t="s">
        <v>307</v>
      </c>
      <c r="G201" s="190" t="s">
        <v>143</v>
      </c>
      <c r="H201" s="191">
        <v>7</v>
      </c>
      <c r="I201" s="192"/>
      <c r="J201" s="193">
        <f t="shared" si="0"/>
        <v>0</v>
      </c>
      <c r="K201" s="194"/>
      <c r="L201" s="38"/>
      <c r="M201" s="195" t="s">
        <v>1</v>
      </c>
      <c r="N201" s="196" t="s">
        <v>41</v>
      </c>
      <c r="O201" s="71"/>
      <c r="P201" s="197">
        <f t="shared" si="1"/>
        <v>0</v>
      </c>
      <c r="Q201" s="197">
        <v>2.0000000000000001E-4</v>
      </c>
      <c r="R201" s="197">
        <f t="shared" si="2"/>
        <v>1.4E-3</v>
      </c>
      <c r="S201" s="197">
        <v>0</v>
      </c>
      <c r="T201" s="198">
        <f t="shared" si="3"/>
        <v>0</v>
      </c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R201" s="199" t="s">
        <v>123</v>
      </c>
      <c r="AT201" s="199" t="s">
        <v>119</v>
      </c>
      <c r="AU201" s="199" t="s">
        <v>124</v>
      </c>
      <c r="AY201" s="16" t="s">
        <v>117</v>
      </c>
      <c r="BE201" s="200">
        <f t="shared" si="4"/>
        <v>0</v>
      </c>
      <c r="BF201" s="200">
        <f t="shared" si="5"/>
        <v>0</v>
      </c>
      <c r="BG201" s="200">
        <f t="shared" si="6"/>
        <v>0</v>
      </c>
      <c r="BH201" s="200">
        <f t="shared" si="7"/>
        <v>0</v>
      </c>
      <c r="BI201" s="200">
        <f t="shared" si="8"/>
        <v>0</v>
      </c>
      <c r="BJ201" s="16" t="s">
        <v>124</v>
      </c>
      <c r="BK201" s="200">
        <f t="shared" si="9"/>
        <v>0</v>
      </c>
      <c r="BL201" s="16" t="s">
        <v>123</v>
      </c>
      <c r="BM201" s="199" t="s">
        <v>308</v>
      </c>
    </row>
    <row r="202" spans="1:65" s="2" customFormat="1" ht="21.75" customHeight="1">
      <c r="A202" s="33"/>
      <c r="B202" s="34"/>
      <c r="C202" s="224" t="s">
        <v>309</v>
      </c>
      <c r="D202" s="224" t="s">
        <v>214</v>
      </c>
      <c r="E202" s="225" t="s">
        <v>310</v>
      </c>
      <c r="F202" s="226" t="s">
        <v>311</v>
      </c>
      <c r="G202" s="227" t="s">
        <v>143</v>
      </c>
      <c r="H202" s="228">
        <v>7</v>
      </c>
      <c r="I202" s="229"/>
      <c r="J202" s="230">
        <f t="shared" si="0"/>
        <v>0</v>
      </c>
      <c r="K202" s="231"/>
      <c r="L202" s="232"/>
      <c r="M202" s="233" t="s">
        <v>1</v>
      </c>
      <c r="N202" s="234" t="s">
        <v>41</v>
      </c>
      <c r="O202" s="71"/>
      <c r="P202" s="197">
        <f t="shared" si="1"/>
        <v>0</v>
      </c>
      <c r="Q202" s="197">
        <v>1E-4</v>
      </c>
      <c r="R202" s="197">
        <f t="shared" si="2"/>
        <v>6.9999999999999999E-4</v>
      </c>
      <c r="S202" s="197">
        <v>0</v>
      </c>
      <c r="T202" s="198">
        <f t="shared" si="3"/>
        <v>0</v>
      </c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R202" s="199" t="s">
        <v>156</v>
      </c>
      <c r="AT202" s="199" t="s">
        <v>214</v>
      </c>
      <c r="AU202" s="199" t="s">
        <v>124</v>
      </c>
      <c r="AY202" s="16" t="s">
        <v>117</v>
      </c>
      <c r="BE202" s="200">
        <f t="shared" si="4"/>
        <v>0</v>
      </c>
      <c r="BF202" s="200">
        <f t="shared" si="5"/>
        <v>0</v>
      </c>
      <c r="BG202" s="200">
        <f t="shared" si="6"/>
        <v>0</v>
      </c>
      <c r="BH202" s="200">
        <f t="shared" si="7"/>
        <v>0</v>
      </c>
      <c r="BI202" s="200">
        <f t="shared" si="8"/>
        <v>0</v>
      </c>
      <c r="BJ202" s="16" t="s">
        <v>124</v>
      </c>
      <c r="BK202" s="200">
        <f t="shared" si="9"/>
        <v>0</v>
      </c>
      <c r="BL202" s="16" t="s">
        <v>123</v>
      </c>
      <c r="BM202" s="199" t="s">
        <v>312</v>
      </c>
    </row>
    <row r="203" spans="1:65" s="12" customFormat="1" ht="22.9" customHeight="1">
      <c r="B203" s="171"/>
      <c r="C203" s="172"/>
      <c r="D203" s="173" t="s">
        <v>74</v>
      </c>
      <c r="E203" s="185" t="s">
        <v>161</v>
      </c>
      <c r="F203" s="185" t="s">
        <v>313</v>
      </c>
      <c r="G203" s="172"/>
      <c r="H203" s="172"/>
      <c r="I203" s="175"/>
      <c r="J203" s="186">
        <f>BK203</f>
        <v>0</v>
      </c>
      <c r="K203" s="172"/>
      <c r="L203" s="177"/>
      <c r="M203" s="178"/>
      <c r="N203" s="179"/>
      <c r="O203" s="179"/>
      <c r="P203" s="180">
        <f>SUM(P204:P221)</f>
        <v>0</v>
      </c>
      <c r="Q203" s="179"/>
      <c r="R203" s="180">
        <f>SUM(R204:R221)</f>
        <v>0.29186000000000001</v>
      </c>
      <c r="S203" s="179"/>
      <c r="T203" s="181">
        <f>SUM(T204:T221)</f>
        <v>1.01179</v>
      </c>
      <c r="AR203" s="182" t="s">
        <v>80</v>
      </c>
      <c r="AT203" s="183" t="s">
        <v>74</v>
      </c>
      <c r="AU203" s="183" t="s">
        <v>80</v>
      </c>
      <c r="AY203" s="182" t="s">
        <v>117</v>
      </c>
      <c r="BK203" s="184">
        <f>SUM(BK204:BK221)</f>
        <v>0</v>
      </c>
    </row>
    <row r="204" spans="1:65" s="2" customFormat="1" ht="37.9" customHeight="1">
      <c r="A204" s="33"/>
      <c r="B204" s="34"/>
      <c r="C204" s="187" t="s">
        <v>314</v>
      </c>
      <c r="D204" s="187" t="s">
        <v>119</v>
      </c>
      <c r="E204" s="188" t="s">
        <v>315</v>
      </c>
      <c r="F204" s="189" t="s">
        <v>316</v>
      </c>
      <c r="G204" s="190" t="s">
        <v>143</v>
      </c>
      <c r="H204" s="191">
        <v>2</v>
      </c>
      <c r="I204" s="192"/>
      <c r="J204" s="193">
        <f>ROUND(I204*H204,2)</f>
        <v>0</v>
      </c>
      <c r="K204" s="194"/>
      <c r="L204" s="38"/>
      <c r="M204" s="195" t="s">
        <v>1</v>
      </c>
      <c r="N204" s="196" t="s">
        <v>41</v>
      </c>
      <c r="O204" s="71"/>
      <c r="P204" s="197">
        <f>O204*H204</f>
        <v>0</v>
      </c>
      <c r="Q204" s="197">
        <v>9.7930000000000003E-2</v>
      </c>
      <c r="R204" s="197">
        <f>Q204*H204</f>
        <v>0.19586000000000001</v>
      </c>
      <c r="S204" s="197">
        <v>0</v>
      </c>
      <c r="T204" s="198">
        <f>S204*H204</f>
        <v>0</v>
      </c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R204" s="199" t="s">
        <v>123</v>
      </c>
      <c r="AT204" s="199" t="s">
        <v>119</v>
      </c>
      <c r="AU204" s="199" t="s">
        <v>124</v>
      </c>
      <c r="AY204" s="16" t="s">
        <v>117</v>
      </c>
      <c r="BE204" s="200">
        <f>IF(N204="základná",J204,0)</f>
        <v>0</v>
      </c>
      <c r="BF204" s="200">
        <f>IF(N204="znížená",J204,0)</f>
        <v>0</v>
      </c>
      <c r="BG204" s="200">
        <f>IF(N204="zákl. prenesená",J204,0)</f>
        <v>0</v>
      </c>
      <c r="BH204" s="200">
        <f>IF(N204="zníž. prenesená",J204,0)</f>
        <v>0</v>
      </c>
      <c r="BI204" s="200">
        <f>IF(N204="nulová",J204,0)</f>
        <v>0</v>
      </c>
      <c r="BJ204" s="16" t="s">
        <v>124</v>
      </c>
      <c r="BK204" s="200">
        <f>ROUND(I204*H204,2)</f>
        <v>0</v>
      </c>
      <c r="BL204" s="16" t="s">
        <v>123</v>
      </c>
      <c r="BM204" s="199" t="s">
        <v>317</v>
      </c>
    </row>
    <row r="205" spans="1:65" s="2" customFormat="1" ht="24.2" customHeight="1">
      <c r="A205" s="33"/>
      <c r="B205" s="34"/>
      <c r="C205" s="224" t="s">
        <v>318</v>
      </c>
      <c r="D205" s="224" t="s">
        <v>214</v>
      </c>
      <c r="E205" s="225" t="s">
        <v>319</v>
      </c>
      <c r="F205" s="226" t="s">
        <v>320</v>
      </c>
      <c r="G205" s="227" t="s">
        <v>273</v>
      </c>
      <c r="H205" s="228">
        <v>2</v>
      </c>
      <c r="I205" s="229"/>
      <c r="J205" s="230">
        <f>ROUND(I205*H205,2)</f>
        <v>0</v>
      </c>
      <c r="K205" s="231"/>
      <c r="L205" s="232"/>
      <c r="M205" s="233" t="s">
        <v>1</v>
      </c>
      <c r="N205" s="234" t="s">
        <v>41</v>
      </c>
      <c r="O205" s="71"/>
      <c r="P205" s="197">
        <f>O205*H205</f>
        <v>0</v>
      </c>
      <c r="Q205" s="197">
        <v>4.8000000000000001E-2</v>
      </c>
      <c r="R205" s="197">
        <f>Q205*H205</f>
        <v>9.6000000000000002E-2</v>
      </c>
      <c r="S205" s="197">
        <v>0</v>
      </c>
      <c r="T205" s="198">
        <f>S205*H205</f>
        <v>0</v>
      </c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R205" s="199" t="s">
        <v>281</v>
      </c>
      <c r="AT205" s="199" t="s">
        <v>214</v>
      </c>
      <c r="AU205" s="199" t="s">
        <v>124</v>
      </c>
      <c r="AY205" s="16" t="s">
        <v>117</v>
      </c>
      <c r="BE205" s="200">
        <f>IF(N205="základná",J205,0)</f>
        <v>0</v>
      </c>
      <c r="BF205" s="200">
        <f>IF(N205="znížená",J205,0)</f>
        <v>0</v>
      </c>
      <c r="BG205" s="200">
        <f>IF(N205="zákl. prenesená",J205,0)</f>
        <v>0</v>
      </c>
      <c r="BH205" s="200">
        <f>IF(N205="zníž. prenesená",J205,0)</f>
        <v>0</v>
      </c>
      <c r="BI205" s="200">
        <f>IF(N205="nulová",J205,0)</f>
        <v>0</v>
      </c>
      <c r="BJ205" s="16" t="s">
        <v>124</v>
      </c>
      <c r="BK205" s="200">
        <f>ROUND(I205*H205,2)</f>
        <v>0</v>
      </c>
      <c r="BL205" s="16" t="s">
        <v>193</v>
      </c>
      <c r="BM205" s="199" t="s">
        <v>321</v>
      </c>
    </row>
    <row r="206" spans="1:65" s="2" customFormat="1" ht="24.2" customHeight="1">
      <c r="A206" s="33"/>
      <c r="B206" s="34"/>
      <c r="C206" s="187" t="s">
        <v>322</v>
      </c>
      <c r="D206" s="187" t="s">
        <v>119</v>
      </c>
      <c r="E206" s="188" t="s">
        <v>323</v>
      </c>
      <c r="F206" s="189" t="s">
        <v>324</v>
      </c>
      <c r="G206" s="190" t="s">
        <v>143</v>
      </c>
      <c r="H206" s="191">
        <v>11.2</v>
      </c>
      <c r="I206" s="192"/>
      <c r="J206" s="193">
        <f>ROUND(I206*H206,2)</f>
        <v>0</v>
      </c>
      <c r="K206" s="194"/>
      <c r="L206" s="38"/>
      <c r="M206" s="195" t="s">
        <v>1</v>
      </c>
      <c r="N206" s="196" t="s">
        <v>41</v>
      </c>
      <c r="O206" s="71"/>
      <c r="P206" s="197">
        <f>O206*H206</f>
        <v>0</v>
      </c>
      <c r="Q206" s="197">
        <v>0</v>
      </c>
      <c r="R206" s="197">
        <f>Q206*H206</f>
        <v>0</v>
      </c>
      <c r="S206" s="197">
        <v>0</v>
      </c>
      <c r="T206" s="198">
        <f>S206*H206</f>
        <v>0</v>
      </c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R206" s="199" t="s">
        <v>123</v>
      </c>
      <c r="AT206" s="199" t="s">
        <v>119</v>
      </c>
      <c r="AU206" s="199" t="s">
        <v>124</v>
      </c>
      <c r="AY206" s="16" t="s">
        <v>117</v>
      </c>
      <c r="BE206" s="200">
        <f>IF(N206="základná",J206,0)</f>
        <v>0</v>
      </c>
      <c r="BF206" s="200">
        <f>IF(N206="znížená",J206,0)</f>
        <v>0</v>
      </c>
      <c r="BG206" s="200">
        <f>IF(N206="zákl. prenesená",J206,0)</f>
        <v>0</v>
      </c>
      <c r="BH206" s="200">
        <f>IF(N206="zníž. prenesená",J206,0)</f>
        <v>0</v>
      </c>
      <c r="BI206" s="200">
        <f>IF(N206="nulová",J206,0)</f>
        <v>0</v>
      </c>
      <c r="BJ206" s="16" t="s">
        <v>124</v>
      </c>
      <c r="BK206" s="200">
        <f>ROUND(I206*H206,2)</f>
        <v>0</v>
      </c>
      <c r="BL206" s="16" t="s">
        <v>123</v>
      </c>
      <c r="BM206" s="199" t="s">
        <v>325</v>
      </c>
    </row>
    <row r="207" spans="1:65" s="13" customFormat="1">
      <c r="B207" s="201"/>
      <c r="C207" s="202"/>
      <c r="D207" s="203" t="s">
        <v>126</v>
      </c>
      <c r="E207" s="204" t="s">
        <v>1</v>
      </c>
      <c r="F207" s="205" t="s">
        <v>326</v>
      </c>
      <c r="G207" s="202"/>
      <c r="H207" s="206">
        <v>11.2</v>
      </c>
      <c r="I207" s="207"/>
      <c r="J207" s="202"/>
      <c r="K207" s="202"/>
      <c r="L207" s="208"/>
      <c r="M207" s="209"/>
      <c r="N207" s="210"/>
      <c r="O207" s="210"/>
      <c r="P207" s="210"/>
      <c r="Q207" s="210"/>
      <c r="R207" s="210"/>
      <c r="S207" s="210"/>
      <c r="T207" s="211"/>
      <c r="AT207" s="212" t="s">
        <v>126</v>
      </c>
      <c r="AU207" s="212" t="s">
        <v>124</v>
      </c>
      <c r="AV207" s="13" t="s">
        <v>124</v>
      </c>
      <c r="AW207" s="13" t="s">
        <v>31</v>
      </c>
      <c r="AX207" s="13" t="s">
        <v>80</v>
      </c>
      <c r="AY207" s="212" t="s">
        <v>117</v>
      </c>
    </row>
    <row r="208" spans="1:65" s="2" customFormat="1" ht="24.2" customHeight="1">
      <c r="A208" s="33"/>
      <c r="B208" s="34"/>
      <c r="C208" s="187" t="s">
        <v>327</v>
      </c>
      <c r="D208" s="187" t="s">
        <v>119</v>
      </c>
      <c r="E208" s="188" t="s">
        <v>328</v>
      </c>
      <c r="F208" s="189" t="s">
        <v>329</v>
      </c>
      <c r="G208" s="190" t="s">
        <v>143</v>
      </c>
      <c r="H208" s="191">
        <v>15</v>
      </c>
      <c r="I208" s="192"/>
      <c r="J208" s="193">
        <f>ROUND(I208*H208,2)</f>
        <v>0</v>
      </c>
      <c r="K208" s="194"/>
      <c r="L208" s="38"/>
      <c r="M208" s="195" t="s">
        <v>1</v>
      </c>
      <c r="N208" s="196" t="s">
        <v>41</v>
      </c>
      <c r="O208" s="71"/>
      <c r="P208" s="197">
        <f>O208*H208</f>
        <v>0</v>
      </c>
      <c r="Q208" s="197">
        <v>0</v>
      </c>
      <c r="R208" s="197">
        <f>Q208*H208</f>
        <v>0</v>
      </c>
      <c r="S208" s="197">
        <v>0</v>
      </c>
      <c r="T208" s="198">
        <f>S208*H208</f>
        <v>0</v>
      </c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R208" s="199" t="s">
        <v>123</v>
      </c>
      <c r="AT208" s="199" t="s">
        <v>119</v>
      </c>
      <c r="AU208" s="199" t="s">
        <v>124</v>
      </c>
      <c r="AY208" s="16" t="s">
        <v>117</v>
      </c>
      <c r="BE208" s="200">
        <f>IF(N208="základná",J208,0)</f>
        <v>0</v>
      </c>
      <c r="BF208" s="200">
        <f>IF(N208="znížená",J208,0)</f>
        <v>0</v>
      </c>
      <c r="BG208" s="200">
        <f>IF(N208="zákl. prenesená",J208,0)</f>
        <v>0</v>
      </c>
      <c r="BH208" s="200">
        <f>IF(N208="zníž. prenesená",J208,0)</f>
        <v>0</v>
      </c>
      <c r="BI208" s="200">
        <f>IF(N208="nulová",J208,0)</f>
        <v>0</v>
      </c>
      <c r="BJ208" s="16" t="s">
        <v>124</v>
      </c>
      <c r="BK208" s="200">
        <f>ROUND(I208*H208,2)</f>
        <v>0</v>
      </c>
      <c r="BL208" s="16" t="s">
        <v>123</v>
      </c>
      <c r="BM208" s="199" t="s">
        <v>330</v>
      </c>
    </row>
    <row r="209" spans="1:65" s="13" customFormat="1">
      <c r="B209" s="201"/>
      <c r="C209" s="202"/>
      <c r="D209" s="203" t="s">
        <v>126</v>
      </c>
      <c r="E209" s="204" t="s">
        <v>1</v>
      </c>
      <c r="F209" s="205" t="s">
        <v>331</v>
      </c>
      <c r="G209" s="202"/>
      <c r="H209" s="206">
        <v>11</v>
      </c>
      <c r="I209" s="207"/>
      <c r="J209" s="202"/>
      <c r="K209" s="202"/>
      <c r="L209" s="208"/>
      <c r="M209" s="209"/>
      <c r="N209" s="210"/>
      <c r="O209" s="210"/>
      <c r="P209" s="210"/>
      <c r="Q209" s="210"/>
      <c r="R209" s="210"/>
      <c r="S209" s="210"/>
      <c r="T209" s="211"/>
      <c r="AT209" s="212" t="s">
        <v>126</v>
      </c>
      <c r="AU209" s="212" t="s">
        <v>124</v>
      </c>
      <c r="AV209" s="13" t="s">
        <v>124</v>
      </c>
      <c r="AW209" s="13" t="s">
        <v>31</v>
      </c>
      <c r="AX209" s="13" t="s">
        <v>75</v>
      </c>
      <c r="AY209" s="212" t="s">
        <v>117</v>
      </c>
    </row>
    <row r="210" spans="1:65" s="13" customFormat="1">
      <c r="B210" s="201"/>
      <c r="C210" s="202"/>
      <c r="D210" s="203" t="s">
        <v>126</v>
      </c>
      <c r="E210" s="204" t="s">
        <v>1</v>
      </c>
      <c r="F210" s="205" t="s">
        <v>332</v>
      </c>
      <c r="G210" s="202"/>
      <c r="H210" s="206">
        <v>4</v>
      </c>
      <c r="I210" s="207"/>
      <c r="J210" s="202"/>
      <c r="K210" s="202"/>
      <c r="L210" s="208"/>
      <c r="M210" s="209"/>
      <c r="N210" s="210"/>
      <c r="O210" s="210"/>
      <c r="P210" s="210"/>
      <c r="Q210" s="210"/>
      <c r="R210" s="210"/>
      <c r="S210" s="210"/>
      <c r="T210" s="211"/>
      <c r="AT210" s="212" t="s">
        <v>126</v>
      </c>
      <c r="AU210" s="212" t="s">
        <v>124</v>
      </c>
      <c r="AV210" s="13" t="s">
        <v>124</v>
      </c>
      <c r="AW210" s="13" t="s">
        <v>31</v>
      </c>
      <c r="AX210" s="13" t="s">
        <v>75</v>
      </c>
      <c r="AY210" s="212" t="s">
        <v>117</v>
      </c>
    </row>
    <row r="211" spans="1:65" s="14" customFormat="1">
      <c r="B211" s="213"/>
      <c r="C211" s="214"/>
      <c r="D211" s="203" t="s">
        <v>126</v>
      </c>
      <c r="E211" s="215" t="s">
        <v>1</v>
      </c>
      <c r="F211" s="216" t="s">
        <v>213</v>
      </c>
      <c r="G211" s="214"/>
      <c r="H211" s="217">
        <v>15</v>
      </c>
      <c r="I211" s="218"/>
      <c r="J211" s="214"/>
      <c r="K211" s="214"/>
      <c r="L211" s="219"/>
      <c r="M211" s="220"/>
      <c r="N211" s="221"/>
      <c r="O211" s="221"/>
      <c r="P211" s="221"/>
      <c r="Q211" s="221"/>
      <c r="R211" s="221"/>
      <c r="S211" s="221"/>
      <c r="T211" s="222"/>
      <c r="AT211" s="223" t="s">
        <v>126</v>
      </c>
      <c r="AU211" s="223" t="s">
        <v>124</v>
      </c>
      <c r="AV211" s="14" t="s">
        <v>123</v>
      </c>
      <c r="AW211" s="14" t="s">
        <v>31</v>
      </c>
      <c r="AX211" s="14" t="s">
        <v>80</v>
      </c>
      <c r="AY211" s="223" t="s">
        <v>117</v>
      </c>
    </row>
    <row r="212" spans="1:65" s="2" customFormat="1" ht="24.2" customHeight="1">
      <c r="A212" s="33"/>
      <c r="B212" s="34"/>
      <c r="C212" s="187" t="s">
        <v>333</v>
      </c>
      <c r="D212" s="187" t="s">
        <v>119</v>
      </c>
      <c r="E212" s="188" t="s">
        <v>334</v>
      </c>
      <c r="F212" s="189" t="s">
        <v>335</v>
      </c>
      <c r="G212" s="190" t="s">
        <v>122</v>
      </c>
      <c r="H212" s="191">
        <v>200</v>
      </c>
      <c r="I212" s="192"/>
      <c r="J212" s="193">
        <f>ROUND(I212*H212,2)</f>
        <v>0</v>
      </c>
      <c r="K212" s="194"/>
      <c r="L212" s="38"/>
      <c r="M212" s="195" t="s">
        <v>1</v>
      </c>
      <c r="N212" s="196" t="s">
        <v>41</v>
      </c>
      <c r="O212" s="71"/>
      <c r="P212" s="197">
        <f>O212*H212</f>
        <v>0</v>
      </c>
      <c r="Q212" s="197">
        <v>0</v>
      </c>
      <c r="R212" s="197">
        <f>Q212*H212</f>
        <v>0</v>
      </c>
      <c r="S212" s="197">
        <v>0</v>
      </c>
      <c r="T212" s="198">
        <f>S212*H212</f>
        <v>0</v>
      </c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R212" s="199" t="s">
        <v>123</v>
      </c>
      <c r="AT212" s="199" t="s">
        <v>119</v>
      </c>
      <c r="AU212" s="199" t="s">
        <v>124</v>
      </c>
      <c r="AY212" s="16" t="s">
        <v>117</v>
      </c>
      <c r="BE212" s="200">
        <f>IF(N212="základná",J212,0)</f>
        <v>0</v>
      </c>
      <c r="BF212" s="200">
        <f>IF(N212="znížená",J212,0)</f>
        <v>0</v>
      </c>
      <c r="BG212" s="200">
        <f>IF(N212="zákl. prenesená",J212,0)</f>
        <v>0</v>
      </c>
      <c r="BH212" s="200">
        <f>IF(N212="zníž. prenesená",J212,0)</f>
        <v>0</v>
      </c>
      <c r="BI212" s="200">
        <f>IF(N212="nulová",J212,0)</f>
        <v>0</v>
      </c>
      <c r="BJ212" s="16" t="s">
        <v>124</v>
      </c>
      <c r="BK212" s="200">
        <f>ROUND(I212*H212,2)</f>
        <v>0</v>
      </c>
      <c r="BL212" s="16" t="s">
        <v>123</v>
      </c>
      <c r="BM212" s="199" t="s">
        <v>336</v>
      </c>
    </row>
    <row r="213" spans="1:65" s="2" customFormat="1" ht="37.9" customHeight="1">
      <c r="A213" s="33"/>
      <c r="B213" s="34"/>
      <c r="C213" s="187" t="s">
        <v>337</v>
      </c>
      <c r="D213" s="187" t="s">
        <v>119</v>
      </c>
      <c r="E213" s="188" t="s">
        <v>338</v>
      </c>
      <c r="F213" s="189" t="s">
        <v>339</v>
      </c>
      <c r="G213" s="190" t="s">
        <v>149</v>
      </c>
      <c r="H213" s="191">
        <v>5.3999999999999999E-2</v>
      </c>
      <c r="I213" s="192"/>
      <c r="J213" s="193">
        <f>ROUND(I213*H213,2)</f>
        <v>0</v>
      </c>
      <c r="K213" s="194"/>
      <c r="L213" s="38"/>
      <c r="M213" s="195" t="s">
        <v>1</v>
      </c>
      <c r="N213" s="196" t="s">
        <v>41</v>
      </c>
      <c r="O213" s="71"/>
      <c r="P213" s="197">
        <f>O213*H213</f>
        <v>0</v>
      </c>
      <c r="Q213" s="197">
        <v>0</v>
      </c>
      <c r="R213" s="197">
        <f>Q213*H213</f>
        <v>0</v>
      </c>
      <c r="S213" s="197">
        <v>2.3849999999999998</v>
      </c>
      <c r="T213" s="198">
        <f>S213*H213</f>
        <v>0.12878999999999999</v>
      </c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R213" s="199" t="s">
        <v>123</v>
      </c>
      <c r="AT213" s="199" t="s">
        <v>119</v>
      </c>
      <c r="AU213" s="199" t="s">
        <v>124</v>
      </c>
      <c r="AY213" s="16" t="s">
        <v>117</v>
      </c>
      <c r="BE213" s="200">
        <f>IF(N213="základná",J213,0)</f>
        <v>0</v>
      </c>
      <c r="BF213" s="200">
        <f>IF(N213="znížená",J213,0)</f>
        <v>0</v>
      </c>
      <c r="BG213" s="200">
        <f>IF(N213="zákl. prenesená",J213,0)</f>
        <v>0</v>
      </c>
      <c r="BH213" s="200">
        <f>IF(N213="zníž. prenesená",J213,0)</f>
        <v>0</v>
      </c>
      <c r="BI213" s="200">
        <f>IF(N213="nulová",J213,0)</f>
        <v>0</v>
      </c>
      <c r="BJ213" s="16" t="s">
        <v>124</v>
      </c>
      <c r="BK213" s="200">
        <f>ROUND(I213*H213,2)</f>
        <v>0</v>
      </c>
      <c r="BL213" s="16" t="s">
        <v>123</v>
      </c>
      <c r="BM213" s="199" t="s">
        <v>340</v>
      </c>
    </row>
    <row r="214" spans="1:65" s="13" customFormat="1">
      <c r="B214" s="201"/>
      <c r="C214" s="202"/>
      <c r="D214" s="203" t="s">
        <v>126</v>
      </c>
      <c r="E214" s="204" t="s">
        <v>1</v>
      </c>
      <c r="F214" s="205" t="s">
        <v>341</v>
      </c>
      <c r="G214" s="202"/>
      <c r="H214" s="206">
        <v>5.3999999999999999E-2</v>
      </c>
      <c r="I214" s="207"/>
      <c r="J214" s="202"/>
      <c r="K214" s="202"/>
      <c r="L214" s="208"/>
      <c r="M214" s="209"/>
      <c r="N214" s="210"/>
      <c r="O214" s="210"/>
      <c r="P214" s="210"/>
      <c r="Q214" s="210"/>
      <c r="R214" s="210"/>
      <c r="S214" s="210"/>
      <c r="T214" s="211"/>
      <c r="AT214" s="212" t="s">
        <v>126</v>
      </c>
      <c r="AU214" s="212" t="s">
        <v>124</v>
      </c>
      <c r="AV214" s="13" t="s">
        <v>124</v>
      </c>
      <c r="AW214" s="13" t="s">
        <v>31</v>
      </c>
      <c r="AX214" s="13" t="s">
        <v>80</v>
      </c>
      <c r="AY214" s="212" t="s">
        <v>117</v>
      </c>
    </row>
    <row r="215" spans="1:65" s="2" customFormat="1" ht="37.9" customHeight="1">
      <c r="A215" s="33"/>
      <c r="B215" s="34"/>
      <c r="C215" s="187" t="s">
        <v>342</v>
      </c>
      <c r="D215" s="187" t="s">
        <v>119</v>
      </c>
      <c r="E215" s="188" t="s">
        <v>343</v>
      </c>
      <c r="F215" s="189" t="s">
        <v>344</v>
      </c>
      <c r="G215" s="190" t="s">
        <v>149</v>
      </c>
      <c r="H215" s="191">
        <v>0.36</v>
      </c>
      <c r="I215" s="192"/>
      <c r="J215" s="193">
        <f>ROUND(I215*H215,2)</f>
        <v>0</v>
      </c>
      <c r="K215" s="194"/>
      <c r="L215" s="38"/>
      <c r="M215" s="195" t="s">
        <v>1</v>
      </c>
      <c r="N215" s="196" t="s">
        <v>41</v>
      </c>
      <c r="O215" s="71"/>
      <c r="P215" s="197">
        <f>O215*H215</f>
        <v>0</v>
      </c>
      <c r="Q215" s="197">
        <v>0</v>
      </c>
      <c r="R215" s="197">
        <f>Q215*H215</f>
        <v>0</v>
      </c>
      <c r="S215" s="197">
        <v>2.2000000000000002</v>
      </c>
      <c r="T215" s="198">
        <f>S215*H215</f>
        <v>0.79200000000000004</v>
      </c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R215" s="199" t="s">
        <v>123</v>
      </c>
      <c r="AT215" s="199" t="s">
        <v>119</v>
      </c>
      <c r="AU215" s="199" t="s">
        <v>124</v>
      </c>
      <c r="AY215" s="16" t="s">
        <v>117</v>
      </c>
      <c r="BE215" s="200">
        <f>IF(N215="základná",J215,0)</f>
        <v>0</v>
      </c>
      <c r="BF215" s="200">
        <f>IF(N215="znížená",J215,0)</f>
        <v>0</v>
      </c>
      <c r="BG215" s="200">
        <f>IF(N215="zákl. prenesená",J215,0)</f>
        <v>0</v>
      </c>
      <c r="BH215" s="200">
        <f>IF(N215="zníž. prenesená",J215,0)</f>
        <v>0</v>
      </c>
      <c r="BI215" s="200">
        <f>IF(N215="nulová",J215,0)</f>
        <v>0</v>
      </c>
      <c r="BJ215" s="16" t="s">
        <v>124</v>
      </c>
      <c r="BK215" s="200">
        <f>ROUND(I215*H215,2)</f>
        <v>0</v>
      </c>
      <c r="BL215" s="16" t="s">
        <v>123</v>
      </c>
      <c r="BM215" s="199" t="s">
        <v>345</v>
      </c>
    </row>
    <row r="216" spans="1:65" s="13" customFormat="1" ht="22.5">
      <c r="B216" s="201"/>
      <c r="C216" s="202"/>
      <c r="D216" s="203" t="s">
        <v>126</v>
      </c>
      <c r="E216" s="204" t="s">
        <v>1</v>
      </c>
      <c r="F216" s="205" t="s">
        <v>346</v>
      </c>
      <c r="G216" s="202"/>
      <c r="H216" s="206">
        <v>0.36</v>
      </c>
      <c r="I216" s="207"/>
      <c r="J216" s="202"/>
      <c r="K216" s="202"/>
      <c r="L216" s="208"/>
      <c r="M216" s="209"/>
      <c r="N216" s="210"/>
      <c r="O216" s="210"/>
      <c r="P216" s="210"/>
      <c r="Q216" s="210"/>
      <c r="R216" s="210"/>
      <c r="S216" s="210"/>
      <c r="T216" s="211"/>
      <c r="AT216" s="212" t="s">
        <v>126</v>
      </c>
      <c r="AU216" s="212" t="s">
        <v>124</v>
      </c>
      <c r="AV216" s="13" t="s">
        <v>124</v>
      </c>
      <c r="AW216" s="13" t="s">
        <v>31</v>
      </c>
      <c r="AX216" s="13" t="s">
        <v>80</v>
      </c>
      <c r="AY216" s="212" t="s">
        <v>117</v>
      </c>
    </row>
    <row r="217" spans="1:65" s="2" customFormat="1" ht="24.2" customHeight="1">
      <c r="A217" s="33"/>
      <c r="B217" s="34"/>
      <c r="C217" s="187" t="s">
        <v>347</v>
      </c>
      <c r="D217" s="187" t="s">
        <v>119</v>
      </c>
      <c r="E217" s="188" t="s">
        <v>348</v>
      </c>
      <c r="F217" s="189" t="s">
        <v>349</v>
      </c>
      <c r="G217" s="190" t="s">
        <v>143</v>
      </c>
      <c r="H217" s="191">
        <v>7</v>
      </c>
      <c r="I217" s="192"/>
      <c r="J217" s="193">
        <f>ROUND(I217*H217,2)</f>
        <v>0</v>
      </c>
      <c r="K217" s="194"/>
      <c r="L217" s="38"/>
      <c r="M217" s="195" t="s">
        <v>1</v>
      </c>
      <c r="N217" s="196" t="s">
        <v>41</v>
      </c>
      <c r="O217" s="71"/>
      <c r="P217" s="197">
        <f>O217*H217</f>
        <v>0</v>
      </c>
      <c r="Q217" s="197">
        <v>0</v>
      </c>
      <c r="R217" s="197">
        <f>Q217*H217</f>
        <v>0</v>
      </c>
      <c r="S217" s="197">
        <v>1.2999999999999999E-2</v>
      </c>
      <c r="T217" s="198">
        <f>S217*H217</f>
        <v>9.0999999999999998E-2</v>
      </c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R217" s="199" t="s">
        <v>123</v>
      </c>
      <c r="AT217" s="199" t="s">
        <v>119</v>
      </c>
      <c r="AU217" s="199" t="s">
        <v>124</v>
      </c>
      <c r="AY217" s="16" t="s">
        <v>117</v>
      </c>
      <c r="BE217" s="200">
        <f>IF(N217="základná",J217,0)</f>
        <v>0</v>
      </c>
      <c r="BF217" s="200">
        <f>IF(N217="znížená",J217,0)</f>
        <v>0</v>
      </c>
      <c r="BG217" s="200">
        <f>IF(N217="zákl. prenesená",J217,0)</f>
        <v>0</v>
      </c>
      <c r="BH217" s="200">
        <f>IF(N217="zníž. prenesená",J217,0)</f>
        <v>0</v>
      </c>
      <c r="BI217" s="200">
        <f>IF(N217="nulová",J217,0)</f>
        <v>0</v>
      </c>
      <c r="BJ217" s="16" t="s">
        <v>124</v>
      </c>
      <c r="BK217" s="200">
        <f>ROUND(I217*H217,2)</f>
        <v>0</v>
      </c>
      <c r="BL217" s="16" t="s">
        <v>123</v>
      </c>
      <c r="BM217" s="199" t="s">
        <v>350</v>
      </c>
    </row>
    <row r="218" spans="1:65" s="2" customFormat="1" ht="24.2" customHeight="1">
      <c r="A218" s="33"/>
      <c r="B218" s="34"/>
      <c r="C218" s="187" t="s">
        <v>351</v>
      </c>
      <c r="D218" s="187" t="s">
        <v>119</v>
      </c>
      <c r="E218" s="188" t="s">
        <v>352</v>
      </c>
      <c r="F218" s="189" t="s">
        <v>353</v>
      </c>
      <c r="G218" s="190" t="s">
        <v>204</v>
      </c>
      <c r="H218" s="191">
        <v>6.1559999999999997</v>
      </c>
      <c r="I218" s="192"/>
      <c r="J218" s="193">
        <f>ROUND(I218*H218,2)</f>
        <v>0</v>
      </c>
      <c r="K218" s="194"/>
      <c r="L218" s="38"/>
      <c r="M218" s="195" t="s">
        <v>1</v>
      </c>
      <c r="N218" s="196" t="s">
        <v>41</v>
      </c>
      <c r="O218" s="71"/>
      <c r="P218" s="197">
        <f>O218*H218</f>
        <v>0</v>
      </c>
      <c r="Q218" s="197">
        <v>0</v>
      </c>
      <c r="R218" s="197">
        <f>Q218*H218</f>
        <v>0</v>
      </c>
      <c r="S218" s="197">
        <v>0</v>
      </c>
      <c r="T218" s="198">
        <f>S218*H218</f>
        <v>0</v>
      </c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R218" s="199" t="s">
        <v>123</v>
      </c>
      <c r="AT218" s="199" t="s">
        <v>119</v>
      </c>
      <c r="AU218" s="199" t="s">
        <v>124</v>
      </c>
      <c r="AY218" s="16" t="s">
        <v>117</v>
      </c>
      <c r="BE218" s="200">
        <f>IF(N218="základná",J218,0)</f>
        <v>0</v>
      </c>
      <c r="BF218" s="200">
        <f>IF(N218="znížená",J218,0)</f>
        <v>0</v>
      </c>
      <c r="BG218" s="200">
        <f>IF(N218="zákl. prenesená",J218,0)</f>
        <v>0</v>
      </c>
      <c r="BH218" s="200">
        <f>IF(N218="zníž. prenesená",J218,0)</f>
        <v>0</v>
      </c>
      <c r="BI218" s="200">
        <f>IF(N218="nulová",J218,0)</f>
        <v>0</v>
      </c>
      <c r="BJ218" s="16" t="s">
        <v>124</v>
      </c>
      <c r="BK218" s="200">
        <f>ROUND(I218*H218,2)</f>
        <v>0</v>
      </c>
      <c r="BL218" s="16" t="s">
        <v>123</v>
      </c>
      <c r="BM218" s="199" t="s">
        <v>354</v>
      </c>
    </row>
    <row r="219" spans="1:65" s="2" customFormat="1" ht="24.2" customHeight="1">
      <c r="A219" s="33"/>
      <c r="B219" s="34"/>
      <c r="C219" s="187" t="s">
        <v>355</v>
      </c>
      <c r="D219" s="187" t="s">
        <v>119</v>
      </c>
      <c r="E219" s="188" t="s">
        <v>356</v>
      </c>
      <c r="F219" s="189" t="s">
        <v>357</v>
      </c>
      <c r="G219" s="190" t="s">
        <v>204</v>
      </c>
      <c r="H219" s="191">
        <v>6.1559999999999997</v>
      </c>
      <c r="I219" s="192"/>
      <c r="J219" s="193">
        <f>ROUND(I219*H219,2)</f>
        <v>0</v>
      </c>
      <c r="K219" s="194"/>
      <c r="L219" s="38"/>
      <c r="M219" s="195" t="s">
        <v>1</v>
      </c>
      <c r="N219" s="196" t="s">
        <v>41</v>
      </c>
      <c r="O219" s="71"/>
      <c r="P219" s="197">
        <f>O219*H219</f>
        <v>0</v>
      </c>
      <c r="Q219" s="197">
        <v>0</v>
      </c>
      <c r="R219" s="197">
        <f>Q219*H219</f>
        <v>0</v>
      </c>
      <c r="S219" s="197">
        <v>0</v>
      </c>
      <c r="T219" s="198">
        <f>S219*H219</f>
        <v>0</v>
      </c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R219" s="199" t="s">
        <v>123</v>
      </c>
      <c r="AT219" s="199" t="s">
        <v>119</v>
      </c>
      <c r="AU219" s="199" t="s">
        <v>124</v>
      </c>
      <c r="AY219" s="16" t="s">
        <v>117</v>
      </c>
      <c r="BE219" s="200">
        <f>IF(N219="základná",J219,0)</f>
        <v>0</v>
      </c>
      <c r="BF219" s="200">
        <f>IF(N219="znížená",J219,0)</f>
        <v>0</v>
      </c>
      <c r="BG219" s="200">
        <f>IF(N219="zákl. prenesená",J219,0)</f>
        <v>0</v>
      </c>
      <c r="BH219" s="200">
        <f>IF(N219="zníž. prenesená",J219,0)</f>
        <v>0</v>
      </c>
      <c r="BI219" s="200">
        <f>IF(N219="nulová",J219,0)</f>
        <v>0</v>
      </c>
      <c r="BJ219" s="16" t="s">
        <v>124</v>
      </c>
      <c r="BK219" s="200">
        <f>ROUND(I219*H219,2)</f>
        <v>0</v>
      </c>
      <c r="BL219" s="16" t="s">
        <v>123</v>
      </c>
      <c r="BM219" s="199" t="s">
        <v>358</v>
      </c>
    </row>
    <row r="220" spans="1:65" s="2" customFormat="1" ht="24.2" customHeight="1">
      <c r="A220" s="33"/>
      <c r="B220" s="34"/>
      <c r="C220" s="187" t="s">
        <v>359</v>
      </c>
      <c r="D220" s="187" t="s">
        <v>119</v>
      </c>
      <c r="E220" s="188" t="s">
        <v>360</v>
      </c>
      <c r="F220" s="189" t="s">
        <v>361</v>
      </c>
      <c r="G220" s="190" t="s">
        <v>204</v>
      </c>
      <c r="H220" s="191">
        <v>6.1559999999999997</v>
      </c>
      <c r="I220" s="192"/>
      <c r="J220" s="193">
        <f>ROUND(I220*H220,2)</f>
        <v>0</v>
      </c>
      <c r="K220" s="194"/>
      <c r="L220" s="38"/>
      <c r="M220" s="195" t="s">
        <v>1</v>
      </c>
      <c r="N220" s="196" t="s">
        <v>41</v>
      </c>
      <c r="O220" s="71"/>
      <c r="P220" s="197">
        <f>O220*H220</f>
        <v>0</v>
      </c>
      <c r="Q220" s="197">
        <v>0</v>
      </c>
      <c r="R220" s="197">
        <f>Q220*H220</f>
        <v>0</v>
      </c>
      <c r="S220" s="197">
        <v>0</v>
      </c>
      <c r="T220" s="198">
        <f>S220*H220</f>
        <v>0</v>
      </c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R220" s="199" t="s">
        <v>123</v>
      </c>
      <c r="AT220" s="199" t="s">
        <v>119</v>
      </c>
      <c r="AU220" s="199" t="s">
        <v>124</v>
      </c>
      <c r="AY220" s="16" t="s">
        <v>117</v>
      </c>
      <c r="BE220" s="200">
        <f>IF(N220="základná",J220,0)</f>
        <v>0</v>
      </c>
      <c r="BF220" s="200">
        <f>IF(N220="znížená",J220,0)</f>
        <v>0</v>
      </c>
      <c r="BG220" s="200">
        <f>IF(N220="zákl. prenesená",J220,0)</f>
        <v>0</v>
      </c>
      <c r="BH220" s="200">
        <f>IF(N220="zníž. prenesená",J220,0)</f>
        <v>0</v>
      </c>
      <c r="BI220" s="200">
        <f>IF(N220="nulová",J220,0)</f>
        <v>0</v>
      </c>
      <c r="BJ220" s="16" t="s">
        <v>124</v>
      </c>
      <c r="BK220" s="200">
        <f>ROUND(I220*H220,2)</f>
        <v>0</v>
      </c>
      <c r="BL220" s="16" t="s">
        <v>123</v>
      </c>
      <c r="BM220" s="199" t="s">
        <v>362</v>
      </c>
    </row>
    <row r="221" spans="1:65" s="2" customFormat="1" ht="24.2" customHeight="1">
      <c r="A221" s="33"/>
      <c r="B221" s="34"/>
      <c r="C221" s="187" t="s">
        <v>363</v>
      </c>
      <c r="D221" s="187" t="s">
        <v>119</v>
      </c>
      <c r="E221" s="188" t="s">
        <v>364</v>
      </c>
      <c r="F221" s="189" t="s">
        <v>365</v>
      </c>
      <c r="G221" s="190" t="s">
        <v>204</v>
      </c>
      <c r="H221" s="191">
        <v>6.1559999999999997</v>
      </c>
      <c r="I221" s="192"/>
      <c r="J221" s="193">
        <f>ROUND(I221*H221,2)</f>
        <v>0</v>
      </c>
      <c r="K221" s="194"/>
      <c r="L221" s="38"/>
      <c r="M221" s="195" t="s">
        <v>1</v>
      </c>
      <c r="N221" s="196" t="s">
        <v>41</v>
      </c>
      <c r="O221" s="71"/>
      <c r="P221" s="197">
        <f>O221*H221</f>
        <v>0</v>
      </c>
      <c r="Q221" s="197">
        <v>0</v>
      </c>
      <c r="R221" s="197">
        <f>Q221*H221</f>
        <v>0</v>
      </c>
      <c r="S221" s="197">
        <v>0</v>
      </c>
      <c r="T221" s="198">
        <f>S221*H221</f>
        <v>0</v>
      </c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R221" s="199" t="s">
        <v>123</v>
      </c>
      <c r="AT221" s="199" t="s">
        <v>119</v>
      </c>
      <c r="AU221" s="199" t="s">
        <v>124</v>
      </c>
      <c r="AY221" s="16" t="s">
        <v>117</v>
      </c>
      <c r="BE221" s="200">
        <f>IF(N221="základná",J221,0)</f>
        <v>0</v>
      </c>
      <c r="BF221" s="200">
        <f>IF(N221="znížená",J221,0)</f>
        <v>0</v>
      </c>
      <c r="BG221" s="200">
        <f>IF(N221="zákl. prenesená",J221,0)</f>
        <v>0</v>
      </c>
      <c r="BH221" s="200">
        <f>IF(N221="zníž. prenesená",J221,0)</f>
        <v>0</v>
      </c>
      <c r="BI221" s="200">
        <f>IF(N221="nulová",J221,0)</f>
        <v>0</v>
      </c>
      <c r="BJ221" s="16" t="s">
        <v>124</v>
      </c>
      <c r="BK221" s="200">
        <f>ROUND(I221*H221,2)</f>
        <v>0</v>
      </c>
      <c r="BL221" s="16" t="s">
        <v>123</v>
      </c>
      <c r="BM221" s="199" t="s">
        <v>366</v>
      </c>
    </row>
    <row r="222" spans="1:65" s="12" customFormat="1" ht="22.9" customHeight="1">
      <c r="B222" s="171"/>
      <c r="C222" s="172"/>
      <c r="D222" s="173" t="s">
        <v>74</v>
      </c>
      <c r="E222" s="185" t="s">
        <v>367</v>
      </c>
      <c r="F222" s="185" t="s">
        <v>368</v>
      </c>
      <c r="G222" s="172"/>
      <c r="H222" s="172"/>
      <c r="I222" s="175"/>
      <c r="J222" s="186">
        <f>BK222</f>
        <v>0</v>
      </c>
      <c r="K222" s="172"/>
      <c r="L222" s="177"/>
      <c r="M222" s="178"/>
      <c r="N222" s="179"/>
      <c r="O222" s="179"/>
      <c r="P222" s="180">
        <f>SUM(P223:P225)</f>
        <v>0</v>
      </c>
      <c r="Q222" s="179"/>
      <c r="R222" s="180">
        <f>SUM(R223:R225)</f>
        <v>0</v>
      </c>
      <c r="S222" s="179"/>
      <c r="T222" s="181">
        <f>SUM(T223:T225)</f>
        <v>0</v>
      </c>
      <c r="AR222" s="182" t="s">
        <v>80</v>
      </c>
      <c r="AT222" s="183" t="s">
        <v>74</v>
      </c>
      <c r="AU222" s="183" t="s">
        <v>80</v>
      </c>
      <c r="AY222" s="182" t="s">
        <v>117</v>
      </c>
      <c r="BK222" s="184">
        <f>SUM(BK223:BK225)</f>
        <v>0</v>
      </c>
    </row>
    <row r="223" spans="1:65" s="2" customFormat="1" ht="33" customHeight="1">
      <c r="A223" s="33"/>
      <c r="B223" s="34"/>
      <c r="C223" s="187" t="s">
        <v>369</v>
      </c>
      <c r="D223" s="187" t="s">
        <v>119</v>
      </c>
      <c r="E223" s="188" t="s">
        <v>370</v>
      </c>
      <c r="F223" s="189" t="s">
        <v>371</v>
      </c>
      <c r="G223" s="190" t="s">
        <v>204</v>
      </c>
      <c r="H223" s="191">
        <v>24.802</v>
      </c>
      <c r="I223" s="192"/>
      <c r="J223" s="193">
        <f>ROUND(I223*H223,2)</f>
        <v>0</v>
      </c>
      <c r="K223" s="194"/>
      <c r="L223" s="38"/>
      <c r="M223" s="195" t="s">
        <v>1</v>
      </c>
      <c r="N223" s="196" t="s">
        <v>41</v>
      </c>
      <c r="O223" s="71"/>
      <c r="P223" s="197">
        <f>O223*H223</f>
        <v>0</v>
      </c>
      <c r="Q223" s="197">
        <v>0</v>
      </c>
      <c r="R223" s="197">
        <f>Q223*H223</f>
        <v>0</v>
      </c>
      <c r="S223" s="197">
        <v>0</v>
      </c>
      <c r="T223" s="198">
        <f>S223*H223</f>
        <v>0</v>
      </c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R223" s="199" t="s">
        <v>123</v>
      </c>
      <c r="AT223" s="199" t="s">
        <v>119</v>
      </c>
      <c r="AU223" s="199" t="s">
        <v>124</v>
      </c>
      <c r="AY223" s="16" t="s">
        <v>117</v>
      </c>
      <c r="BE223" s="200">
        <f>IF(N223="základná",J223,0)</f>
        <v>0</v>
      </c>
      <c r="BF223" s="200">
        <f>IF(N223="znížená",J223,0)</f>
        <v>0</v>
      </c>
      <c r="BG223" s="200">
        <f>IF(N223="zákl. prenesená",J223,0)</f>
        <v>0</v>
      </c>
      <c r="BH223" s="200">
        <f>IF(N223="zníž. prenesená",J223,0)</f>
        <v>0</v>
      </c>
      <c r="BI223" s="200">
        <f>IF(N223="nulová",J223,0)</f>
        <v>0</v>
      </c>
      <c r="BJ223" s="16" t="s">
        <v>124</v>
      </c>
      <c r="BK223" s="200">
        <f>ROUND(I223*H223,2)</f>
        <v>0</v>
      </c>
      <c r="BL223" s="16" t="s">
        <v>123</v>
      </c>
      <c r="BM223" s="199" t="s">
        <v>372</v>
      </c>
    </row>
    <row r="224" spans="1:65" s="2" customFormat="1" ht="44.25" customHeight="1">
      <c r="A224" s="33"/>
      <c r="B224" s="34"/>
      <c r="C224" s="187" t="s">
        <v>373</v>
      </c>
      <c r="D224" s="187" t="s">
        <v>119</v>
      </c>
      <c r="E224" s="188" t="s">
        <v>374</v>
      </c>
      <c r="F224" s="189" t="s">
        <v>375</v>
      </c>
      <c r="G224" s="190" t="s">
        <v>204</v>
      </c>
      <c r="H224" s="191">
        <v>24.802</v>
      </c>
      <c r="I224" s="192"/>
      <c r="J224" s="193">
        <f>ROUND(I224*H224,2)</f>
        <v>0</v>
      </c>
      <c r="K224" s="194"/>
      <c r="L224" s="38"/>
      <c r="M224" s="195" t="s">
        <v>1</v>
      </c>
      <c r="N224" s="196" t="s">
        <v>41</v>
      </c>
      <c r="O224" s="71"/>
      <c r="P224" s="197">
        <f>O224*H224</f>
        <v>0</v>
      </c>
      <c r="Q224" s="197">
        <v>0</v>
      </c>
      <c r="R224" s="197">
        <f>Q224*H224</f>
        <v>0</v>
      </c>
      <c r="S224" s="197">
        <v>0</v>
      </c>
      <c r="T224" s="198">
        <f>S224*H224</f>
        <v>0</v>
      </c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R224" s="199" t="s">
        <v>123</v>
      </c>
      <c r="AT224" s="199" t="s">
        <v>119</v>
      </c>
      <c r="AU224" s="199" t="s">
        <v>124</v>
      </c>
      <c r="AY224" s="16" t="s">
        <v>117</v>
      </c>
      <c r="BE224" s="200">
        <f>IF(N224="základná",J224,0)</f>
        <v>0</v>
      </c>
      <c r="BF224" s="200">
        <f>IF(N224="znížená",J224,0)</f>
        <v>0</v>
      </c>
      <c r="BG224" s="200">
        <f>IF(N224="zákl. prenesená",J224,0)</f>
        <v>0</v>
      </c>
      <c r="BH224" s="200">
        <f>IF(N224="zníž. prenesená",J224,0)</f>
        <v>0</v>
      </c>
      <c r="BI224" s="200">
        <f>IF(N224="nulová",J224,0)</f>
        <v>0</v>
      </c>
      <c r="BJ224" s="16" t="s">
        <v>124</v>
      </c>
      <c r="BK224" s="200">
        <f>ROUND(I224*H224,2)</f>
        <v>0</v>
      </c>
      <c r="BL224" s="16" t="s">
        <v>123</v>
      </c>
      <c r="BM224" s="199" t="s">
        <v>376</v>
      </c>
    </row>
    <row r="225" spans="1:65" s="2" customFormat="1" ht="33" customHeight="1">
      <c r="A225" s="33"/>
      <c r="B225" s="34"/>
      <c r="C225" s="187" t="s">
        <v>377</v>
      </c>
      <c r="D225" s="187" t="s">
        <v>119</v>
      </c>
      <c r="E225" s="188" t="s">
        <v>378</v>
      </c>
      <c r="F225" s="189" t="s">
        <v>379</v>
      </c>
      <c r="G225" s="190" t="s">
        <v>204</v>
      </c>
      <c r="H225" s="191">
        <v>24.802</v>
      </c>
      <c r="I225" s="192"/>
      <c r="J225" s="193">
        <f>ROUND(I225*H225,2)</f>
        <v>0</v>
      </c>
      <c r="K225" s="194"/>
      <c r="L225" s="38"/>
      <c r="M225" s="195" t="s">
        <v>1</v>
      </c>
      <c r="N225" s="196" t="s">
        <v>41</v>
      </c>
      <c r="O225" s="71"/>
      <c r="P225" s="197">
        <f>O225*H225</f>
        <v>0</v>
      </c>
      <c r="Q225" s="197">
        <v>0</v>
      </c>
      <c r="R225" s="197">
        <f>Q225*H225</f>
        <v>0</v>
      </c>
      <c r="S225" s="197">
        <v>0</v>
      </c>
      <c r="T225" s="198">
        <f>S225*H225</f>
        <v>0</v>
      </c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R225" s="199" t="s">
        <v>123</v>
      </c>
      <c r="AT225" s="199" t="s">
        <v>119</v>
      </c>
      <c r="AU225" s="199" t="s">
        <v>124</v>
      </c>
      <c r="AY225" s="16" t="s">
        <v>117</v>
      </c>
      <c r="BE225" s="200">
        <f>IF(N225="základná",J225,0)</f>
        <v>0</v>
      </c>
      <c r="BF225" s="200">
        <f>IF(N225="znížená",J225,0)</f>
        <v>0</v>
      </c>
      <c r="BG225" s="200">
        <f>IF(N225="zákl. prenesená",J225,0)</f>
        <v>0</v>
      </c>
      <c r="BH225" s="200">
        <f>IF(N225="zníž. prenesená",J225,0)</f>
        <v>0</v>
      </c>
      <c r="BI225" s="200">
        <f>IF(N225="nulová",J225,0)</f>
        <v>0</v>
      </c>
      <c r="BJ225" s="16" t="s">
        <v>124</v>
      </c>
      <c r="BK225" s="200">
        <f>ROUND(I225*H225,2)</f>
        <v>0</v>
      </c>
      <c r="BL225" s="16" t="s">
        <v>123</v>
      </c>
      <c r="BM225" s="199" t="s">
        <v>380</v>
      </c>
    </row>
    <row r="226" spans="1:65" s="12" customFormat="1" ht="25.9" customHeight="1">
      <c r="B226" s="171"/>
      <c r="C226" s="172"/>
      <c r="D226" s="173" t="s">
        <v>74</v>
      </c>
      <c r="E226" s="174" t="s">
        <v>381</v>
      </c>
      <c r="F226" s="174" t="s">
        <v>382</v>
      </c>
      <c r="G226" s="172"/>
      <c r="H226" s="172"/>
      <c r="I226" s="175"/>
      <c r="J226" s="176">
        <f>BK226</f>
        <v>0</v>
      </c>
      <c r="K226" s="172"/>
      <c r="L226" s="177"/>
      <c r="M226" s="178"/>
      <c r="N226" s="179"/>
      <c r="O226" s="179"/>
      <c r="P226" s="180">
        <f>P227+P239+P248+P311</f>
        <v>0</v>
      </c>
      <c r="Q226" s="179"/>
      <c r="R226" s="180">
        <f>R227+R239+R248+R311</f>
        <v>0.19325120000000004</v>
      </c>
      <c r="S226" s="179"/>
      <c r="T226" s="181">
        <f>T227+T239+T248+T311</f>
        <v>1.2560800000000001</v>
      </c>
      <c r="AR226" s="182" t="s">
        <v>124</v>
      </c>
      <c r="AT226" s="183" t="s">
        <v>74</v>
      </c>
      <c r="AU226" s="183" t="s">
        <v>75</v>
      </c>
      <c r="AY226" s="182" t="s">
        <v>117</v>
      </c>
      <c r="BK226" s="184">
        <f>BK227+BK239+BK248+BK311</f>
        <v>0</v>
      </c>
    </row>
    <row r="227" spans="1:65" s="12" customFormat="1" ht="22.9" customHeight="1">
      <c r="B227" s="171"/>
      <c r="C227" s="172"/>
      <c r="D227" s="173" t="s">
        <v>74</v>
      </c>
      <c r="E227" s="185" t="s">
        <v>383</v>
      </c>
      <c r="F227" s="185" t="s">
        <v>384</v>
      </c>
      <c r="G227" s="172"/>
      <c r="H227" s="172"/>
      <c r="I227" s="175"/>
      <c r="J227" s="186">
        <f>BK227</f>
        <v>0</v>
      </c>
      <c r="K227" s="172"/>
      <c r="L227" s="177"/>
      <c r="M227" s="178"/>
      <c r="N227" s="179"/>
      <c r="O227" s="179"/>
      <c r="P227" s="180">
        <f>SUM(P228:P238)</f>
        <v>0</v>
      </c>
      <c r="Q227" s="179"/>
      <c r="R227" s="180">
        <f>SUM(R228:R238)</f>
        <v>5.1599999999999997E-3</v>
      </c>
      <c r="S227" s="179"/>
      <c r="T227" s="181">
        <f>SUM(T228:T238)</f>
        <v>0</v>
      </c>
      <c r="AR227" s="182" t="s">
        <v>124</v>
      </c>
      <c r="AT227" s="183" t="s">
        <v>74</v>
      </c>
      <c r="AU227" s="183" t="s">
        <v>80</v>
      </c>
      <c r="AY227" s="182" t="s">
        <v>117</v>
      </c>
      <c r="BK227" s="184">
        <f>SUM(BK228:BK238)</f>
        <v>0</v>
      </c>
    </row>
    <row r="228" spans="1:65" s="2" customFormat="1" ht="33" customHeight="1">
      <c r="A228" s="33"/>
      <c r="B228" s="34"/>
      <c r="C228" s="187" t="s">
        <v>385</v>
      </c>
      <c r="D228" s="187" t="s">
        <v>119</v>
      </c>
      <c r="E228" s="188" t="s">
        <v>386</v>
      </c>
      <c r="F228" s="189" t="s">
        <v>387</v>
      </c>
      <c r="G228" s="190" t="s">
        <v>122</v>
      </c>
      <c r="H228" s="191">
        <v>1</v>
      </c>
      <c r="I228" s="192"/>
      <c r="J228" s="193">
        <f t="shared" ref="J228:J233" si="10">ROUND(I228*H228,2)</f>
        <v>0</v>
      </c>
      <c r="K228" s="194"/>
      <c r="L228" s="38"/>
      <c r="M228" s="195" t="s">
        <v>1</v>
      </c>
      <c r="N228" s="196" t="s">
        <v>41</v>
      </c>
      <c r="O228" s="71"/>
      <c r="P228" s="197">
        <f t="shared" ref="P228:P233" si="11">O228*H228</f>
        <v>0</v>
      </c>
      <c r="Q228" s="197">
        <v>2.2000000000000001E-4</v>
      </c>
      <c r="R228" s="197">
        <f t="shared" ref="R228:R233" si="12">Q228*H228</f>
        <v>2.2000000000000001E-4</v>
      </c>
      <c r="S228" s="197">
        <v>0</v>
      </c>
      <c r="T228" s="198">
        <f t="shared" ref="T228:T233" si="13">S228*H228</f>
        <v>0</v>
      </c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R228" s="199" t="s">
        <v>193</v>
      </c>
      <c r="AT228" s="199" t="s">
        <v>119</v>
      </c>
      <c r="AU228" s="199" t="s">
        <v>124</v>
      </c>
      <c r="AY228" s="16" t="s">
        <v>117</v>
      </c>
      <c r="BE228" s="200">
        <f t="shared" ref="BE228:BE233" si="14">IF(N228="základná",J228,0)</f>
        <v>0</v>
      </c>
      <c r="BF228" s="200">
        <f t="shared" ref="BF228:BF233" si="15">IF(N228="znížená",J228,0)</f>
        <v>0</v>
      </c>
      <c r="BG228" s="200">
        <f t="shared" ref="BG228:BG233" si="16">IF(N228="zákl. prenesená",J228,0)</f>
        <v>0</v>
      </c>
      <c r="BH228" s="200">
        <f t="shared" ref="BH228:BH233" si="17">IF(N228="zníž. prenesená",J228,0)</f>
        <v>0</v>
      </c>
      <c r="BI228" s="200">
        <f t="shared" ref="BI228:BI233" si="18">IF(N228="nulová",J228,0)</f>
        <v>0</v>
      </c>
      <c r="BJ228" s="16" t="s">
        <v>124</v>
      </c>
      <c r="BK228" s="200">
        <f t="shared" ref="BK228:BK233" si="19">ROUND(I228*H228,2)</f>
        <v>0</v>
      </c>
      <c r="BL228" s="16" t="s">
        <v>193</v>
      </c>
      <c r="BM228" s="199" t="s">
        <v>388</v>
      </c>
    </row>
    <row r="229" spans="1:65" s="2" customFormat="1" ht="37.9" customHeight="1">
      <c r="A229" s="33"/>
      <c r="B229" s="34"/>
      <c r="C229" s="224" t="s">
        <v>389</v>
      </c>
      <c r="D229" s="224" t="s">
        <v>214</v>
      </c>
      <c r="E229" s="225" t="s">
        <v>390</v>
      </c>
      <c r="F229" s="226" t="s">
        <v>391</v>
      </c>
      <c r="G229" s="227" t="s">
        <v>392</v>
      </c>
      <c r="H229" s="228">
        <v>2</v>
      </c>
      <c r="I229" s="229"/>
      <c r="J229" s="230">
        <f t="shared" si="10"/>
        <v>0</v>
      </c>
      <c r="K229" s="231"/>
      <c r="L229" s="232"/>
      <c r="M229" s="233" t="s">
        <v>1</v>
      </c>
      <c r="N229" s="234" t="s">
        <v>41</v>
      </c>
      <c r="O229" s="71"/>
      <c r="P229" s="197">
        <f t="shared" si="11"/>
        <v>0</v>
      </c>
      <c r="Q229" s="197">
        <v>1E-3</v>
      </c>
      <c r="R229" s="197">
        <f t="shared" si="12"/>
        <v>2E-3</v>
      </c>
      <c r="S229" s="197">
        <v>0</v>
      </c>
      <c r="T229" s="198">
        <f t="shared" si="13"/>
        <v>0</v>
      </c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R229" s="199" t="s">
        <v>281</v>
      </c>
      <c r="AT229" s="199" t="s">
        <v>214</v>
      </c>
      <c r="AU229" s="199" t="s">
        <v>124</v>
      </c>
      <c r="AY229" s="16" t="s">
        <v>117</v>
      </c>
      <c r="BE229" s="200">
        <f t="shared" si="14"/>
        <v>0</v>
      </c>
      <c r="BF229" s="200">
        <f t="shared" si="15"/>
        <v>0</v>
      </c>
      <c r="BG229" s="200">
        <f t="shared" si="16"/>
        <v>0</v>
      </c>
      <c r="BH229" s="200">
        <f t="shared" si="17"/>
        <v>0</v>
      </c>
      <c r="BI229" s="200">
        <f t="shared" si="18"/>
        <v>0</v>
      </c>
      <c r="BJ229" s="16" t="s">
        <v>124</v>
      </c>
      <c r="BK229" s="200">
        <f t="shared" si="19"/>
        <v>0</v>
      </c>
      <c r="BL229" s="16" t="s">
        <v>193</v>
      </c>
      <c r="BM229" s="199" t="s">
        <v>393</v>
      </c>
    </row>
    <row r="230" spans="1:65" s="2" customFormat="1" ht="24.2" customHeight="1">
      <c r="A230" s="33"/>
      <c r="B230" s="34"/>
      <c r="C230" s="187" t="s">
        <v>394</v>
      </c>
      <c r="D230" s="187" t="s">
        <v>119</v>
      </c>
      <c r="E230" s="188" t="s">
        <v>395</v>
      </c>
      <c r="F230" s="189" t="s">
        <v>396</v>
      </c>
      <c r="G230" s="190" t="s">
        <v>122</v>
      </c>
      <c r="H230" s="191">
        <v>1</v>
      </c>
      <c r="I230" s="192"/>
      <c r="J230" s="193">
        <f t="shared" si="10"/>
        <v>0</v>
      </c>
      <c r="K230" s="194"/>
      <c r="L230" s="38"/>
      <c r="M230" s="195" t="s">
        <v>1</v>
      </c>
      <c r="N230" s="196" t="s">
        <v>41</v>
      </c>
      <c r="O230" s="71"/>
      <c r="P230" s="197">
        <f t="shared" si="11"/>
        <v>0</v>
      </c>
      <c r="Q230" s="197">
        <v>0</v>
      </c>
      <c r="R230" s="197">
        <f t="shared" si="12"/>
        <v>0</v>
      </c>
      <c r="S230" s="197">
        <v>0</v>
      </c>
      <c r="T230" s="198">
        <f t="shared" si="13"/>
        <v>0</v>
      </c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R230" s="199" t="s">
        <v>193</v>
      </c>
      <c r="AT230" s="199" t="s">
        <v>119</v>
      </c>
      <c r="AU230" s="199" t="s">
        <v>124</v>
      </c>
      <c r="AY230" s="16" t="s">
        <v>117</v>
      </c>
      <c r="BE230" s="200">
        <f t="shared" si="14"/>
        <v>0</v>
      </c>
      <c r="BF230" s="200">
        <f t="shared" si="15"/>
        <v>0</v>
      </c>
      <c r="BG230" s="200">
        <f t="shared" si="16"/>
        <v>0</v>
      </c>
      <c r="BH230" s="200">
        <f t="shared" si="17"/>
        <v>0</v>
      </c>
      <c r="BI230" s="200">
        <f t="shared" si="18"/>
        <v>0</v>
      </c>
      <c r="BJ230" s="16" t="s">
        <v>124</v>
      </c>
      <c r="BK230" s="200">
        <f t="shared" si="19"/>
        <v>0</v>
      </c>
      <c r="BL230" s="16" t="s">
        <v>193</v>
      </c>
      <c r="BM230" s="199" t="s">
        <v>397</v>
      </c>
    </row>
    <row r="231" spans="1:65" s="2" customFormat="1" ht="16.5" customHeight="1">
      <c r="A231" s="33"/>
      <c r="B231" s="34"/>
      <c r="C231" s="224" t="s">
        <v>398</v>
      </c>
      <c r="D231" s="224" t="s">
        <v>214</v>
      </c>
      <c r="E231" s="225" t="s">
        <v>399</v>
      </c>
      <c r="F231" s="226" t="s">
        <v>400</v>
      </c>
      <c r="G231" s="227" t="s">
        <v>392</v>
      </c>
      <c r="H231" s="228">
        <v>2</v>
      </c>
      <c r="I231" s="229"/>
      <c r="J231" s="230">
        <f t="shared" si="10"/>
        <v>0</v>
      </c>
      <c r="K231" s="231"/>
      <c r="L231" s="232"/>
      <c r="M231" s="233" t="s">
        <v>1</v>
      </c>
      <c r="N231" s="234" t="s">
        <v>41</v>
      </c>
      <c r="O231" s="71"/>
      <c r="P231" s="197">
        <f t="shared" si="11"/>
        <v>0</v>
      </c>
      <c r="Q231" s="197">
        <v>1E-3</v>
      </c>
      <c r="R231" s="197">
        <f t="shared" si="12"/>
        <v>2E-3</v>
      </c>
      <c r="S231" s="197">
        <v>0</v>
      </c>
      <c r="T231" s="198">
        <f t="shared" si="13"/>
        <v>0</v>
      </c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R231" s="199" t="s">
        <v>281</v>
      </c>
      <c r="AT231" s="199" t="s">
        <v>214</v>
      </c>
      <c r="AU231" s="199" t="s">
        <v>124</v>
      </c>
      <c r="AY231" s="16" t="s">
        <v>117</v>
      </c>
      <c r="BE231" s="200">
        <f t="shared" si="14"/>
        <v>0</v>
      </c>
      <c r="BF231" s="200">
        <f t="shared" si="15"/>
        <v>0</v>
      </c>
      <c r="BG231" s="200">
        <f t="shared" si="16"/>
        <v>0</v>
      </c>
      <c r="BH231" s="200">
        <f t="shared" si="17"/>
        <v>0</v>
      </c>
      <c r="BI231" s="200">
        <f t="shared" si="18"/>
        <v>0</v>
      </c>
      <c r="BJ231" s="16" t="s">
        <v>124</v>
      </c>
      <c r="BK231" s="200">
        <f t="shared" si="19"/>
        <v>0</v>
      </c>
      <c r="BL231" s="16" t="s">
        <v>193</v>
      </c>
      <c r="BM231" s="199" t="s">
        <v>401</v>
      </c>
    </row>
    <row r="232" spans="1:65" s="2" customFormat="1" ht="24.2" customHeight="1">
      <c r="A232" s="33"/>
      <c r="B232" s="34"/>
      <c r="C232" s="187" t="s">
        <v>402</v>
      </c>
      <c r="D232" s="187" t="s">
        <v>119</v>
      </c>
      <c r="E232" s="188" t="s">
        <v>403</v>
      </c>
      <c r="F232" s="189" t="s">
        <v>404</v>
      </c>
      <c r="G232" s="190" t="s">
        <v>273</v>
      </c>
      <c r="H232" s="191">
        <v>1</v>
      </c>
      <c r="I232" s="192"/>
      <c r="J232" s="193">
        <f t="shared" si="10"/>
        <v>0</v>
      </c>
      <c r="K232" s="194"/>
      <c r="L232" s="38"/>
      <c r="M232" s="195" t="s">
        <v>1</v>
      </c>
      <c r="N232" s="196" t="s">
        <v>41</v>
      </c>
      <c r="O232" s="71"/>
      <c r="P232" s="197">
        <f t="shared" si="11"/>
        <v>0</v>
      </c>
      <c r="Q232" s="197">
        <v>4.0999999999999999E-4</v>
      </c>
      <c r="R232" s="197">
        <f t="shared" si="12"/>
        <v>4.0999999999999999E-4</v>
      </c>
      <c r="S232" s="197">
        <v>0</v>
      </c>
      <c r="T232" s="198">
        <f t="shared" si="13"/>
        <v>0</v>
      </c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R232" s="199" t="s">
        <v>193</v>
      </c>
      <c r="AT232" s="199" t="s">
        <v>119</v>
      </c>
      <c r="AU232" s="199" t="s">
        <v>124</v>
      </c>
      <c r="AY232" s="16" t="s">
        <v>117</v>
      </c>
      <c r="BE232" s="200">
        <f t="shared" si="14"/>
        <v>0</v>
      </c>
      <c r="BF232" s="200">
        <f t="shared" si="15"/>
        <v>0</v>
      </c>
      <c r="BG232" s="200">
        <f t="shared" si="16"/>
        <v>0</v>
      </c>
      <c r="BH232" s="200">
        <f t="shared" si="17"/>
        <v>0</v>
      </c>
      <c r="BI232" s="200">
        <f t="shared" si="18"/>
        <v>0</v>
      </c>
      <c r="BJ232" s="16" t="s">
        <v>124</v>
      </c>
      <c r="BK232" s="200">
        <f t="shared" si="19"/>
        <v>0</v>
      </c>
      <c r="BL232" s="16" t="s">
        <v>193</v>
      </c>
      <c r="BM232" s="199" t="s">
        <v>405</v>
      </c>
    </row>
    <row r="233" spans="1:65" s="2" customFormat="1" ht="16.5" customHeight="1">
      <c r="A233" s="33"/>
      <c r="B233" s="34"/>
      <c r="C233" s="224" t="s">
        <v>406</v>
      </c>
      <c r="D233" s="224" t="s">
        <v>214</v>
      </c>
      <c r="E233" s="225" t="s">
        <v>407</v>
      </c>
      <c r="F233" s="226" t="s">
        <v>408</v>
      </c>
      <c r="G233" s="227" t="s">
        <v>273</v>
      </c>
      <c r="H233" s="228">
        <v>1</v>
      </c>
      <c r="I233" s="229"/>
      <c r="J233" s="230">
        <f t="shared" si="10"/>
        <v>0</v>
      </c>
      <c r="K233" s="231"/>
      <c r="L233" s="232"/>
      <c r="M233" s="233" t="s">
        <v>1</v>
      </c>
      <c r="N233" s="234" t="s">
        <v>41</v>
      </c>
      <c r="O233" s="71"/>
      <c r="P233" s="197">
        <f t="shared" si="11"/>
        <v>0</v>
      </c>
      <c r="Q233" s="197">
        <v>0</v>
      </c>
      <c r="R233" s="197">
        <f t="shared" si="12"/>
        <v>0</v>
      </c>
      <c r="S233" s="197">
        <v>0</v>
      </c>
      <c r="T233" s="198">
        <f t="shared" si="13"/>
        <v>0</v>
      </c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R233" s="199" t="s">
        <v>281</v>
      </c>
      <c r="AT233" s="199" t="s">
        <v>214</v>
      </c>
      <c r="AU233" s="199" t="s">
        <v>124</v>
      </c>
      <c r="AY233" s="16" t="s">
        <v>117</v>
      </c>
      <c r="BE233" s="200">
        <f t="shared" si="14"/>
        <v>0</v>
      </c>
      <c r="BF233" s="200">
        <f t="shared" si="15"/>
        <v>0</v>
      </c>
      <c r="BG233" s="200">
        <f t="shared" si="16"/>
        <v>0</v>
      </c>
      <c r="BH233" s="200">
        <f t="shared" si="17"/>
        <v>0</v>
      </c>
      <c r="BI233" s="200">
        <f t="shared" si="18"/>
        <v>0</v>
      </c>
      <c r="BJ233" s="16" t="s">
        <v>124</v>
      </c>
      <c r="BK233" s="200">
        <f t="shared" si="19"/>
        <v>0</v>
      </c>
      <c r="BL233" s="16" t="s">
        <v>193</v>
      </c>
      <c r="BM233" s="199" t="s">
        <v>409</v>
      </c>
    </row>
    <row r="234" spans="1:65" s="13" customFormat="1" ht="22.5">
      <c r="B234" s="201"/>
      <c r="C234" s="202"/>
      <c r="D234" s="203" t="s">
        <v>126</v>
      </c>
      <c r="E234" s="202"/>
      <c r="F234" s="205" t="s">
        <v>410</v>
      </c>
      <c r="G234" s="202"/>
      <c r="H234" s="206">
        <v>1</v>
      </c>
      <c r="I234" s="207"/>
      <c r="J234" s="202"/>
      <c r="K234" s="202"/>
      <c r="L234" s="208"/>
      <c r="M234" s="209"/>
      <c r="N234" s="210"/>
      <c r="O234" s="210"/>
      <c r="P234" s="210"/>
      <c r="Q234" s="210"/>
      <c r="R234" s="210"/>
      <c r="S234" s="210"/>
      <c r="T234" s="211"/>
      <c r="AT234" s="212" t="s">
        <v>126</v>
      </c>
      <c r="AU234" s="212" t="s">
        <v>124</v>
      </c>
      <c r="AV234" s="13" t="s">
        <v>124</v>
      </c>
      <c r="AW234" s="13" t="s">
        <v>4</v>
      </c>
      <c r="AX234" s="13" t="s">
        <v>80</v>
      </c>
      <c r="AY234" s="212" t="s">
        <v>117</v>
      </c>
    </row>
    <row r="235" spans="1:65" s="2" customFormat="1" ht="33" customHeight="1">
      <c r="A235" s="33"/>
      <c r="B235" s="34"/>
      <c r="C235" s="187" t="s">
        <v>411</v>
      </c>
      <c r="D235" s="187" t="s">
        <v>119</v>
      </c>
      <c r="E235" s="188" t="s">
        <v>412</v>
      </c>
      <c r="F235" s="189" t="s">
        <v>413</v>
      </c>
      <c r="G235" s="190" t="s">
        <v>273</v>
      </c>
      <c r="H235" s="191">
        <v>1</v>
      </c>
      <c r="I235" s="192"/>
      <c r="J235" s="193">
        <f>ROUND(I235*H235,2)</f>
        <v>0</v>
      </c>
      <c r="K235" s="194"/>
      <c r="L235" s="38"/>
      <c r="M235" s="195" t="s">
        <v>1</v>
      </c>
      <c r="N235" s="196" t="s">
        <v>41</v>
      </c>
      <c r="O235" s="71"/>
      <c r="P235" s="197">
        <f>O235*H235</f>
        <v>0</v>
      </c>
      <c r="Q235" s="197">
        <v>2.0000000000000001E-4</v>
      </c>
      <c r="R235" s="197">
        <f>Q235*H235</f>
        <v>2.0000000000000001E-4</v>
      </c>
      <c r="S235" s="197">
        <v>0</v>
      </c>
      <c r="T235" s="198">
        <f>S235*H235</f>
        <v>0</v>
      </c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R235" s="199" t="s">
        <v>193</v>
      </c>
      <c r="AT235" s="199" t="s">
        <v>119</v>
      </c>
      <c r="AU235" s="199" t="s">
        <v>124</v>
      </c>
      <c r="AY235" s="16" t="s">
        <v>117</v>
      </c>
      <c r="BE235" s="200">
        <f>IF(N235="základná",J235,0)</f>
        <v>0</v>
      </c>
      <c r="BF235" s="200">
        <f>IF(N235="znížená",J235,0)</f>
        <v>0</v>
      </c>
      <c r="BG235" s="200">
        <f>IF(N235="zákl. prenesená",J235,0)</f>
        <v>0</v>
      </c>
      <c r="BH235" s="200">
        <f>IF(N235="zníž. prenesená",J235,0)</f>
        <v>0</v>
      </c>
      <c r="BI235" s="200">
        <f>IF(N235="nulová",J235,0)</f>
        <v>0</v>
      </c>
      <c r="BJ235" s="16" t="s">
        <v>124</v>
      </c>
      <c r="BK235" s="200">
        <f>ROUND(I235*H235,2)</f>
        <v>0</v>
      </c>
      <c r="BL235" s="16" t="s">
        <v>193</v>
      </c>
      <c r="BM235" s="199" t="s">
        <v>414</v>
      </c>
    </row>
    <row r="236" spans="1:65" s="2" customFormat="1" ht="16.5" customHeight="1">
      <c r="A236" s="33"/>
      <c r="B236" s="34"/>
      <c r="C236" s="224" t="s">
        <v>415</v>
      </c>
      <c r="D236" s="224" t="s">
        <v>214</v>
      </c>
      <c r="E236" s="225" t="s">
        <v>416</v>
      </c>
      <c r="F236" s="226" t="s">
        <v>417</v>
      </c>
      <c r="G236" s="227" t="s">
        <v>392</v>
      </c>
      <c r="H236" s="228">
        <v>0.33</v>
      </c>
      <c r="I236" s="229"/>
      <c r="J236" s="230">
        <f>ROUND(I236*H236,2)</f>
        <v>0</v>
      </c>
      <c r="K236" s="231"/>
      <c r="L236" s="232"/>
      <c r="M236" s="233" t="s">
        <v>1</v>
      </c>
      <c r="N236" s="234" t="s">
        <v>41</v>
      </c>
      <c r="O236" s="71"/>
      <c r="P236" s="197">
        <f>O236*H236</f>
        <v>0</v>
      </c>
      <c r="Q236" s="197">
        <v>1E-3</v>
      </c>
      <c r="R236" s="197">
        <f>Q236*H236</f>
        <v>3.3E-4</v>
      </c>
      <c r="S236" s="197">
        <v>0</v>
      </c>
      <c r="T236" s="198">
        <f>S236*H236</f>
        <v>0</v>
      </c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R236" s="199" t="s">
        <v>281</v>
      </c>
      <c r="AT236" s="199" t="s">
        <v>214</v>
      </c>
      <c r="AU236" s="199" t="s">
        <v>124</v>
      </c>
      <c r="AY236" s="16" t="s">
        <v>117</v>
      </c>
      <c r="BE236" s="200">
        <f>IF(N236="základná",J236,0)</f>
        <v>0</v>
      </c>
      <c r="BF236" s="200">
        <f>IF(N236="znížená",J236,0)</f>
        <v>0</v>
      </c>
      <c r="BG236" s="200">
        <f>IF(N236="zákl. prenesená",J236,0)</f>
        <v>0</v>
      </c>
      <c r="BH236" s="200">
        <f>IF(N236="zníž. prenesená",J236,0)</f>
        <v>0</v>
      </c>
      <c r="BI236" s="200">
        <f>IF(N236="nulová",J236,0)</f>
        <v>0</v>
      </c>
      <c r="BJ236" s="16" t="s">
        <v>124</v>
      </c>
      <c r="BK236" s="200">
        <f>ROUND(I236*H236,2)</f>
        <v>0</v>
      </c>
      <c r="BL236" s="16" t="s">
        <v>193</v>
      </c>
      <c r="BM236" s="199" t="s">
        <v>418</v>
      </c>
    </row>
    <row r="237" spans="1:65" s="13" customFormat="1">
      <c r="B237" s="201"/>
      <c r="C237" s="202"/>
      <c r="D237" s="203" t="s">
        <v>126</v>
      </c>
      <c r="E237" s="202"/>
      <c r="F237" s="205" t="s">
        <v>419</v>
      </c>
      <c r="G237" s="202"/>
      <c r="H237" s="206">
        <v>0.33</v>
      </c>
      <c r="I237" s="207"/>
      <c r="J237" s="202"/>
      <c r="K237" s="202"/>
      <c r="L237" s="208"/>
      <c r="M237" s="209"/>
      <c r="N237" s="210"/>
      <c r="O237" s="210"/>
      <c r="P237" s="210"/>
      <c r="Q237" s="210"/>
      <c r="R237" s="210"/>
      <c r="S237" s="210"/>
      <c r="T237" s="211"/>
      <c r="AT237" s="212" t="s">
        <v>126</v>
      </c>
      <c r="AU237" s="212" t="s">
        <v>124</v>
      </c>
      <c r="AV237" s="13" t="s">
        <v>124</v>
      </c>
      <c r="AW237" s="13" t="s">
        <v>4</v>
      </c>
      <c r="AX237" s="13" t="s">
        <v>80</v>
      </c>
      <c r="AY237" s="212" t="s">
        <v>117</v>
      </c>
    </row>
    <row r="238" spans="1:65" s="2" customFormat="1" ht="24.2" customHeight="1">
      <c r="A238" s="33"/>
      <c r="B238" s="34"/>
      <c r="C238" s="187" t="s">
        <v>420</v>
      </c>
      <c r="D238" s="187" t="s">
        <v>119</v>
      </c>
      <c r="E238" s="188" t="s">
        <v>421</v>
      </c>
      <c r="F238" s="189" t="s">
        <v>422</v>
      </c>
      <c r="G238" s="190" t="s">
        <v>204</v>
      </c>
      <c r="H238" s="191">
        <v>5.0000000000000001E-3</v>
      </c>
      <c r="I238" s="192"/>
      <c r="J238" s="193">
        <f>ROUND(I238*H238,2)</f>
        <v>0</v>
      </c>
      <c r="K238" s="194"/>
      <c r="L238" s="38"/>
      <c r="M238" s="195" t="s">
        <v>1</v>
      </c>
      <c r="N238" s="196" t="s">
        <v>41</v>
      </c>
      <c r="O238" s="71"/>
      <c r="P238" s="197">
        <f>O238*H238</f>
        <v>0</v>
      </c>
      <c r="Q238" s="197">
        <v>0</v>
      </c>
      <c r="R238" s="197">
        <f>Q238*H238</f>
        <v>0</v>
      </c>
      <c r="S238" s="197">
        <v>0</v>
      </c>
      <c r="T238" s="198">
        <f>S238*H238</f>
        <v>0</v>
      </c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R238" s="199" t="s">
        <v>193</v>
      </c>
      <c r="AT238" s="199" t="s">
        <v>119</v>
      </c>
      <c r="AU238" s="199" t="s">
        <v>124</v>
      </c>
      <c r="AY238" s="16" t="s">
        <v>117</v>
      </c>
      <c r="BE238" s="200">
        <f>IF(N238="základná",J238,0)</f>
        <v>0</v>
      </c>
      <c r="BF238" s="200">
        <f>IF(N238="znížená",J238,0)</f>
        <v>0</v>
      </c>
      <c r="BG238" s="200">
        <f>IF(N238="zákl. prenesená",J238,0)</f>
        <v>0</v>
      </c>
      <c r="BH238" s="200">
        <f>IF(N238="zníž. prenesená",J238,0)</f>
        <v>0</v>
      </c>
      <c r="BI238" s="200">
        <f>IF(N238="nulová",J238,0)</f>
        <v>0</v>
      </c>
      <c r="BJ238" s="16" t="s">
        <v>124</v>
      </c>
      <c r="BK238" s="200">
        <f>ROUND(I238*H238,2)</f>
        <v>0</v>
      </c>
      <c r="BL238" s="16" t="s">
        <v>193</v>
      </c>
      <c r="BM238" s="199" t="s">
        <v>423</v>
      </c>
    </row>
    <row r="239" spans="1:65" s="12" customFormat="1" ht="22.9" customHeight="1">
      <c r="B239" s="171"/>
      <c r="C239" s="172"/>
      <c r="D239" s="173" t="s">
        <v>74</v>
      </c>
      <c r="E239" s="185" t="s">
        <v>424</v>
      </c>
      <c r="F239" s="185" t="s">
        <v>425</v>
      </c>
      <c r="G239" s="172"/>
      <c r="H239" s="172"/>
      <c r="I239" s="175"/>
      <c r="J239" s="186">
        <f>BK239</f>
        <v>0</v>
      </c>
      <c r="K239" s="172"/>
      <c r="L239" s="177"/>
      <c r="M239" s="178"/>
      <c r="N239" s="179"/>
      <c r="O239" s="179"/>
      <c r="P239" s="180">
        <f>SUM(P240:P247)</f>
        <v>0</v>
      </c>
      <c r="Q239" s="179"/>
      <c r="R239" s="180">
        <f>SUM(R240:R247)</f>
        <v>2.7951200000000002E-2</v>
      </c>
      <c r="S239" s="179"/>
      <c r="T239" s="181">
        <f>SUM(T240:T247)</f>
        <v>0</v>
      </c>
      <c r="AR239" s="182" t="s">
        <v>124</v>
      </c>
      <c r="AT239" s="183" t="s">
        <v>74</v>
      </c>
      <c r="AU239" s="183" t="s">
        <v>80</v>
      </c>
      <c r="AY239" s="182" t="s">
        <v>117</v>
      </c>
      <c r="BK239" s="184">
        <f>SUM(BK240:BK247)</f>
        <v>0</v>
      </c>
    </row>
    <row r="240" spans="1:65" s="2" customFormat="1" ht="24.2" customHeight="1">
      <c r="A240" s="33"/>
      <c r="B240" s="34"/>
      <c r="C240" s="187" t="s">
        <v>274</v>
      </c>
      <c r="D240" s="187" t="s">
        <v>119</v>
      </c>
      <c r="E240" s="188" t="s">
        <v>426</v>
      </c>
      <c r="F240" s="189" t="s">
        <v>427</v>
      </c>
      <c r="G240" s="190" t="s">
        <v>143</v>
      </c>
      <c r="H240" s="191">
        <v>26</v>
      </c>
      <c r="I240" s="192"/>
      <c r="J240" s="193">
        <f>ROUND(I240*H240,2)</f>
        <v>0</v>
      </c>
      <c r="K240" s="194"/>
      <c r="L240" s="38"/>
      <c r="M240" s="195" t="s">
        <v>1</v>
      </c>
      <c r="N240" s="196" t="s">
        <v>41</v>
      </c>
      <c r="O240" s="71"/>
      <c r="P240" s="197">
        <f>O240*H240</f>
        <v>0</v>
      </c>
      <c r="Q240" s="197">
        <v>2.0000000000000002E-5</v>
      </c>
      <c r="R240" s="197">
        <f>Q240*H240</f>
        <v>5.2000000000000006E-4</v>
      </c>
      <c r="S240" s="197">
        <v>0</v>
      </c>
      <c r="T240" s="198">
        <f>S240*H240</f>
        <v>0</v>
      </c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R240" s="199" t="s">
        <v>193</v>
      </c>
      <c r="AT240" s="199" t="s">
        <v>119</v>
      </c>
      <c r="AU240" s="199" t="s">
        <v>124</v>
      </c>
      <c r="AY240" s="16" t="s">
        <v>117</v>
      </c>
      <c r="BE240" s="200">
        <f>IF(N240="základná",J240,0)</f>
        <v>0</v>
      </c>
      <c r="BF240" s="200">
        <f>IF(N240="znížená",J240,0)</f>
        <v>0</v>
      </c>
      <c r="BG240" s="200">
        <f>IF(N240="zákl. prenesená",J240,0)</f>
        <v>0</v>
      </c>
      <c r="BH240" s="200">
        <f>IF(N240="zníž. prenesená",J240,0)</f>
        <v>0</v>
      </c>
      <c r="BI240" s="200">
        <f>IF(N240="nulová",J240,0)</f>
        <v>0</v>
      </c>
      <c r="BJ240" s="16" t="s">
        <v>124</v>
      </c>
      <c r="BK240" s="200">
        <f>ROUND(I240*H240,2)</f>
        <v>0</v>
      </c>
      <c r="BL240" s="16" t="s">
        <v>193</v>
      </c>
      <c r="BM240" s="199" t="s">
        <v>428</v>
      </c>
    </row>
    <row r="241" spans="1:65" s="2" customFormat="1" ht="33" customHeight="1">
      <c r="A241" s="33"/>
      <c r="B241" s="34"/>
      <c r="C241" s="224" t="s">
        <v>429</v>
      </c>
      <c r="D241" s="224" t="s">
        <v>214</v>
      </c>
      <c r="E241" s="225" t="s">
        <v>430</v>
      </c>
      <c r="F241" s="226" t="s">
        <v>431</v>
      </c>
      <c r="G241" s="227" t="s">
        <v>143</v>
      </c>
      <c r="H241" s="228">
        <v>6</v>
      </c>
      <c r="I241" s="229"/>
      <c r="J241" s="230">
        <f>ROUND(I241*H241,2)</f>
        <v>0</v>
      </c>
      <c r="K241" s="231"/>
      <c r="L241" s="232"/>
      <c r="M241" s="233" t="s">
        <v>1</v>
      </c>
      <c r="N241" s="234" t="s">
        <v>41</v>
      </c>
      <c r="O241" s="71"/>
      <c r="P241" s="197">
        <f>O241*H241</f>
        <v>0</v>
      </c>
      <c r="Q241" s="197">
        <v>2.0000000000000002E-5</v>
      </c>
      <c r="R241" s="197">
        <f>Q241*H241</f>
        <v>1.2000000000000002E-4</v>
      </c>
      <c r="S241" s="197">
        <v>0</v>
      </c>
      <c r="T241" s="198">
        <f>S241*H241</f>
        <v>0</v>
      </c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R241" s="199" t="s">
        <v>432</v>
      </c>
      <c r="AT241" s="199" t="s">
        <v>214</v>
      </c>
      <c r="AU241" s="199" t="s">
        <v>124</v>
      </c>
      <c r="AY241" s="16" t="s">
        <v>117</v>
      </c>
      <c r="BE241" s="200">
        <f>IF(N241="základná",J241,0)</f>
        <v>0</v>
      </c>
      <c r="BF241" s="200">
        <f>IF(N241="znížená",J241,0)</f>
        <v>0</v>
      </c>
      <c r="BG241" s="200">
        <f>IF(N241="zákl. prenesená",J241,0)</f>
        <v>0</v>
      </c>
      <c r="BH241" s="200">
        <f>IF(N241="zníž. prenesená",J241,0)</f>
        <v>0</v>
      </c>
      <c r="BI241" s="200">
        <f>IF(N241="nulová",J241,0)</f>
        <v>0</v>
      </c>
      <c r="BJ241" s="16" t="s">
        <v>124</v>
      </c>
      <c r="BK241" s="200">
        <f>ROUND(I241*H241,2)</f>
        <v>0</v>
      </c>
      <c r="BL241" s="16" t="s">
        <v>432</v>
      </c>
      <c r="BM241" s="199" t="s">
        <v>433</v>
      </c>
    </row>
    <row r="242" spans="1:65" s="2" customFormat="1" ht="33" customHeight="1">
      <c r="A242" s="33"/>
      <c r="B242" s="34"/>
      <c r="C242" s="224" t="s">
        <v>434</v>
      </c>
      <c r="D242" s="224" t="s">
        <v>214</v>
      </c>
      <c r="E242" s="225" t="s">
        <v>435</v>
      </c>
      <c r="F242" s="226" t="s">
        <v>436</v>
      </c>
      <c r="G242" s="227" t="s">
        <v>143</v>
      </c>
      <c r="H242" s="228">
        <v>20</v>
      </c>
      <c r="I242" s="229"/>
      <c r="J242" s="230">
        <f>ROUND(I242*H242,2)</f>
        <v>0</v>
      </c>
      <c r="K242" s="231"/>
      <c r="L242" s="232"/>
      <c r="M242" s="233" t="s">
        <v>1</v>
      </c>
      <c r="N242" s="234" t="s">
        <v>41</v>
      </c>
      <c r="O242" s="71"/>
      <c r="P242" s="197">
        <f>O242*H242</f>
        <v>0</v>
      </c>
      <c r="Q242" s="197">
        <v>4.0000000000000003E-5</v>
      </c>
      <c r="R242" s="197">
        <f>Q242*H242</f>
        <v>8.0000000000000004E-4</v>
      </c>
      <c r="S242" s="197">
        <v>0</v>
      </c>
      <c r="T242" s="198">
        <f>S242*H242</f>
        <v>0</v>
      </c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R242" s="199" t="s">
        <v>281</v>
      </c>
      <c r="AT242" s="199" t="s">
        <v>214</v>
      </c>
      <c r="AU242" s="199" t="s">
        <v>124</v>
      </c>
      <c r="AY242" s="16" t="s">
        <v>117</v>
      </c>
      <c r="BE242" s="200">
        <f>IF(N242="základná",J242,0)</f>
        <v>0</v>
      </c>
      <c r="BF242" s="200">
        <f>IF(N242="znížená",J242,0)</f>
        <v>0</v>
      </c>
      <c r="BG242" s="200">
        <f>IF(N242="zákl. prenesená",J242,0)</f>
        <v>0</v>
      </c>
      <c r="BH242" s="200">
        <f>IF(N242="zníž. prenesená",J242,0)</f>
        <v>0</v>
      </c>
      <c r="BI242" s="200">
        <f>IF(N242="nulová",J242,0)</f>
        <v>0</v>
      </c>
      <c r="BJ242" s="16" t="s">
        <v>124</v>
      </c>
      <c r="BK242" s="200">
        <f>ROUND(I242*H242,2)</f>
        <v>0</v>
      </c>
      <c r="BL242" s="16" t="s">
        <v>193</v>
      </c>
      <c r="BM242" s="199" t="s">
        <v>437</v>
      </c>
    </row>
    <row r="243" spans="1:65" s="13" customFormat="1" ht="22.5">
      <c r="B243" s="201"/>
      <c r="C243" s="202"/>
      <c r="D243" s="203" t="s">
        <v>126</v>
      </c>
      <c r="E243" s="202"/>
      <c r="F243" s="205" t="s">
        <v>438</v>
      </c>
      <c r="G243" s="202"/>
      <c r="H243" s="206">
        <v>20</v>
      </c>
      <c r="I243" s="207"/>
      <c r="J243" s="202"/>
      <c r="K243" s="202"/>
      <c r="L243" s="208"/>
      <c r="M243" s="209"/>
      <c r="N243" s="210"/>
      <c r="O243" s="210"/>
      <c r="P243" s="210"/>
      <c r="Q243" s="210"/>
      <c r="R243" s="210"/>
      <c r="S243" s="210"/>
      <c r="T243" s="211"/>
      <c r="AT243" s="212" t="s">
        <v>126</v>
      </c>
      <c r="AU243" s="212" t="s">
        <v>124</v>
      </c>
      <c r="AV243" s="13" t="s">
        <v>124</v>
      </c>
      <c r="AW243" s="13" t="s">
        <v>4</v>
      </c>
      <c r="AX243" s="13" t="s">
        <v>80</v>
      </c>
      <c r="AY243" s="212" t="s">
        <v>117</v>
      </c>
    </row>
    <row r="244" spans="1:65" s="2" customFormat="1" ht="24.2" customHeight="1">
      <c r="A244" s="33"/>
      <c r="B244" s="34"/>
      <c r="C244" s="187" t="s">
        <v>439</v>
      </c>
      <c r="D244" s="187" t="s">
        <v>119</v>
      </c>
      <c r="E244" s="188" t="s">
        <v>440</v>
      </c>
      <c r="F244" s="189" t="s">
        <v>441</v>
      </c>
      <c r="G244" s="190" t="s">
        <v>143</v>
      </c>
      <c r="H244" s="191">
        <v>124</v>
      </c>
      <c r="I244" s="192"/>
      <c r="J244" s="193">
        <f>ROUND(I244*H244,2)</f>
        <v>0</v>
      </c>
      <c r="K244" s="194"/>
      <c r="L244" s="38"/>
      <c r="M244" s="195" t="s">
        <v>1</v>
      </c>
      <c r="N244" s="196" t="s">
        <v>41</v>
      </c>
      <c r="O244" s="71"/>
      <c r="P244" s="197">
        <f>O244*H244</f>
        <v>0</v>
      </c>
      <c r="Q244" s="197">
        <v>2.0000000000000002E-5</v>
      </c>
      <c r="R244" s="197">
        <f>Q244*H244</f>
        <v>2.48E-3</v>
      </c>
      <c r="S244" s="197">
        <v>0</v>
      </c>
      <c r="T244" s="198">
        <f>S244*H244</f>
        <v>0</v>
      </c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R244" s="199" t="s">
        <v>193</v>
      </c>
      <c r="AT244" s="199" t="s">
        <v>119</v>
      </c>
      <c r="AU244" s="199" t="s">
        <v>124</v>
      </c>
      <c r="AY244" s="16" t="s">
        <v>117</v>
      </c>
      <c r="BE244" s="200">
        <f>IF(N244="základná",J244,0)</f>
        <v>0</v>
      </c>
      <c r="BF244" s="200">
        <f>IF(N244="znížená",J244,0)</f>
        <v>0</v>
      </c>
      <c r="BG244" s="200">
        <f>IF(N244="zákl. prenesená",J244,0)</f>
        <v>0</v>
      </c>
      <c r="BH244" s="200">
        <f>IF(N244="zníž. prenesená",J244,0)</f>
        <v>0</v>
      </c>
      <c r="BI244" s="200">
        <f>IF(N244="nulová",J244,0)</f>
        <v>0</v>
      </c>
      <c r="BJ244" s="16" t="s">
        <v>124</v>
      </c>
      <c r="BK244" s="200">
        <f>ROUND(I244*H244,2)</f>
        <v>0</v>
      </c>
      <c r="BL244" s="16" t="s">
        <v>193</v>
      </c>
      <c r="BM244" s="199" t="s">
        <v>442</v>
      </c>
    </row>
    <row r="245" spans="1:65" s="2" customFormat="1" ht="33" customHeight="1">
      <c r="A245" s="33"/>
      <c r="B245" s="34"/>
      <c r="C245" s="224" t="s">
        <v>443</v>
      </c>
      <c r="D245" s="224" t="s">
        <v>214</v>
      </c>
      <c r="E245" s="225" t="s">
        <v>444</v>
      </c>
      <c r="F245" s="226" t="s">
        <v>445</v>
      </c>
      <c r="G245" s="227" t="s">
        <v>143</v>
      </c>
      <c r="H245" s="228">
        <v>126.48</v>
      </c>
      <c r="I245" s="229"/>
      <c r="J245" s="230">
        <f>ROUND(I245*H245,2)</f>
        <v>0</v>
      </c>
      <c r="K245" s="231"/>
      <c r="L245" s="232"/>
      <c r="M245" s="233" t="s">
        <v>1</v>
      </c>
      <c r="N245" s="234" t="s">
        <v>41</v>
      </c>
      <c r="O245" s="71"/>
      <c r="P245" s="197">
        <f>O245*H245</f>
        <v>0</v>
      </c>
      <c r="Q245" s="197">
        <v>1.9000000000000001E-4</v>
      </c>
      <c r="R245" s="197">
        <f>Q245*H245</f>
        <v>2.4031200000000003E-2</v>
      </c>
      <c r="S245" s="197">
        <v>0</v>
      </c>
      <c r="T245" s="198">
        <f>S245*H245</f>
        <v>0</v>
      </c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R245" s="199" t="s">
        <v>281</v>
      </c>
      <c r="AT245" s="199" t="s">
        <v>214</v>
      </c>
      <c r="AU245" s="199" t="s">
        <v>124</v>
      </c>
      <c r="AY245" s="16" t="s">
        <v>117</v>
      </c>
      <c r="BE245" s="200">
        <f>IF(N245="základná",J245,0)</f>
        <v>0</v>
      </c>
      <c r="BF245" s="200">
        <f>IF(N245="znížená",J245,0)</f>
        <v>0</v>
      </c>
      <c r="BG245" s="200">
        <f>IF(N245="zákl. prenesená",J245,0)</f>
        <v>0</v>
      </c>
      <c r="BH245" s="200">
        <f>IF(N245="zníž. prenesená",J245,0)</f>
        <v>0</v>
      </c>
      <c r="BI245" s="200">
        <f>IF(N245="nulová",J245,0)</f>
        <v>0</v>
      </c>
      <c r="BJ245" s="16" t="s">
        <v>124</v>
      </c>
      <c r="BK245" s="200">
        <f>ROUND(I245*H245,2)</f>
        <v>0</v>
      </c>
      <c r="BL245" s="16" t="s">
        <v>193</v>
      </c>
      <c r="BM245" s="199" t="s">
        <v>446</v>
      </c>
    </row>
    <row r="246" spans="1:65" s="13" customFormat="1">
      <c r="B246" s="201"/>
      <c r="C246" s="202"/>
      <c r="D246" s="203" t="s">
        <v>126</v>
      </c>
      <c r="E246" s="202"/>
      <c r="F246" s="205" t="s">
        <v>447</v>
      </c>
      <c r="G246" s="202"/>
      <c r="H246" s="206">
        <v>126.48</v>
      </c>
      <c r="I246" s="207"/>
      <c r="J246" s="202"/>
      <c r="K246" s="202"/>
      <c r="L246" s="208"/>
      <c r="M246" s="209"/>
      <c r="N246" s="210"/>
      <c r="O246" s="210"/>
      <c r="P246" s="210"/>
      <c r="Q246" s="210"/>
      <c r="R246" s="210"/>
      <c r="S246" s="210"/>
      <c r="T246" s="211"/>
      <c r="AT246" s="212" t="s">
        <v>126</v>
      </c>
      <c r="AU246" s="212" t="s">
        <v>124</v>
      </c>
      <c r="AV246" s="13" t="s">
        <v>124</v>
      </c>
      <c r="AW246" s="13" t="s">
        <v>4</v>
      </c>
      <c r="AX246" s="13" t="s">
        <v>80</v>
      </c>
      <c r="AY246" s="212" t="s">
        <v>117</v>
      </c>
    </row>
    <row r="247" spans="1:65" s="2" customFormat="1" ht="24.2" customHeight="1">
      <c r="A247" s="33"/>
      <c r="B247" s="34"/>
      <c r="C247" s="187" t="s">
        <v>448</v>
      </c>
      <c r="D247" s="187" t="s">
        <v>119</v>
      </c>
      <c r="E247" s="188" t="s">
        <v>449</v>
      </c>
      <c r="F247" s="189" t="s">
        <v>450</v>
      </c>
      <c r="G247" s="190" t="s">
        <v>204</v>
      </c>
      <c r="H247" s="191">
        <v>2.8000000000000001E-2</v>
      </c>
      <c r="I247" s="192"/>
      <c r="J247" s="193">
        <f>ROUND(I247*H247,2)</f>
        <v>0</v>
      </c>
      <c r="K247" s="194"/>
      <c r="L247" s="38"/>
      <c r="M247" s="195" t="s">
        <v>1</v>
      </c>
      <c r="N247" s="196" t="s">
        <v>41</v>
      </c>
      <c r="O247" s="71"/>
      <c r="P247" s="197">
        <f>O247*H247</f>
        <v>0</v>
      </c>
      <c r="Q247" s="197">
        <v>0</v>
      </c>
      <c r="R247" s="197">
        <f>Q247*H247</f>
        <v>0</v>
      </c>
      <c r="S247" s="197">
        <v>0</v>
      </c>
      <c r="T247" s="198">
        <f>S247*H247</f>
        <v>0</v>
      </c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R247" s="199" t="s">
        <v>123</v>
      </c>
      <c r="AT247" s="199" t="s">
        <v>119</v>
      </c>
      <c r="AU247" s="199" t="s">
        <v>124</v>
      </c>
      <c r="AY247" s="16" t="s">
        <v>117</v>
      </c>
      <c r="BE247" s="200">
        <f>IF(N247="základná",J247,0)</f>
        <v>0</v>
      </c>
      <c r="BF247" s="200">
        <f>IF(N247="znížená",J247,0)</f>
        <v>0</v>
      </c>
      <c r="BG247" s="200">
        <f>IF(N247="zákl. prenesená",J247,0)</f>
        <v>0</v>
      </c>
      <c r="BH247" s="200">
        <f>IF(N247="zníž. prenesená",J247,0)</f>
        <v>0</v>
      </c>
      <c r="BI247" s="200">
        <f>IF(N247="nulová",J247,0)</f>
        <v>0</v>
      </c>
      <c r="BJ247" s="16" t="s">
        <v>124</v>
      </c>
      <c r="BK247" s="200">
        <f>ROUND(I247*H247,2)</f>
        <v>0</v>
      </c>
      <c r="BL247" s="16" t="s">
        <v>123</v>
      </c>
      <c r="BM247" s="199" t="s">
        <v>451</v>
      </c>
    </row>
    <row r="248" spans="1:65" s="12" customFormat="1" ht="22.9" customHeight="1">
      <c r="B248" s="171"/>
      <c r="C248" s="172"/>
      <c r="D248" s="173" t="s">
        <v>74</v>
      </c>
      <c r="E248" s="185" t="s">
        <v>452</v>
      </c>
      <c r="F248" s="185" t="s">
        <v>453</v>
      </c>
      <c r="G248" s="172"/>
      <c r="H248" s="172"/>
      <c r="I248" s="175"/>
      <c r="J248" s="186">
        <f>BK248</f>
        <v>0</v>
      </c>
      <c r="K248" s="172"/>
      <c r="L248" s="177"/>
      <c r="M248" s="178"/>
      <c r="N248" s="179"/>
      <c r="O248" s="179"/>
      <c r="P248" s="180">
        <f>SUM(P249:P310)</f>
        <v>0</v>
      </c>
      <c r="Q248" s="179"/>
      <c r="R248" s="180">
        <f>SUM(R249:R310)</f>
        <v>0.13790000000000002</v>
      </c>
      <c r="S248" s="179"/>
      <c r="T248" s="181">
        <f>SUM(T249:T310)</f>
        <v>1.2560800000000001</v>
      </c>
      <c r="AR248" s="182" t="s">
        <v>124</v>
      </c>
      <c r="AT248" s="183" t="s">
        <v>74</v>
      </c>
      <c r="AU248" s="183" t="s">
        <v>80</v>
      </c>
      <c r="AY248" s="182" t="s">
        <v>117</v>
      </c>
      <c r="BK248" s="184">
        <f>SUM(BK249:BK310)</f>
        <v>0</v>
      </c>
    </row>
    <row r="249" spans="1:65" s="2" customFormat="1" ht="24.2" customHeight="1">
      <c r="A249" s="33"/>
      <c r="B249" s="34"/>
      <c r="C249" s="187" t="s">
        <v>454</v>
      </c>
      <c r="D249" s="187" t="s">
        <v>119</v>
      </c>
      <c r="E249" s="188" t="s">
        <v>455</v>
      </c>
      <c r="F249" s="189" t="s">
        <v>456</v>
      </c>
      <c r="G249" s="190" t="s">
        <v>143</v>
      </c>
      <c r="H249" s="191">
        <v>6</v>
      </c>
      <c r="I249" s="192"/>
      <c r="J249" s="193">
        <f t="shared" ref="J249:J256" si="20">ROUND(I249*H249,2)</f>
        <v>0</v>
      </c>
      <c r="K249" s="194"/>
      <c r="L249" s="38"/>
      <c r="M249" s="195" t="s">
        <v>1</v>
      </c>
      <c r="N249" s="196" t="s">
        <v>41</v>
      </c>
      <c r="O249" s="71"/>
      <c r="P249" s="197">
        <f t="shared" ref="P249:P256" si="21">O249*H249</f>
        <v>0</v>
      </c>
      <c r="Q249" s="197">
        <v>0</v>
      </c>
      <c r="R249" s="197">
        <f t="shared" ref="R249:R256" si="22">Q249*H249</f>
        <v>0</v>
      </c>
      <c r="S249" s="197">
        <v>0</v>
      </c>
      <c r="T249" s="198">
        <f t="shared" ref="T249:T256" si="23">S249*H249</f>
        <v>0</v>
      </c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R249" s="199" t="s">
        <v>274</v>
      </c>
      <c r="AT249" s="199" t="s">
        <v>119</v>
      </c>
      <c r="AU249" s="199" t="s">
        <v>124</v>
      </c>
      <c r="AY249" s="16" t="s">
        <v>117</v>
      </c>
      <c r="BE249" s="200">
        <f t="shared" ref="BE249:BE256" si="24">IF(N249="základná",J249,0)</f>
        <v>0</v>
      </c>
      <c r="BF249" s="200">
        <f t="shared" ref="BF249:BF256" si="25">IF(N249="znížená",J249,0)</f>
        <v>0</v>
      </c>
      <c r="BG249" s="200">
        <f t="shared" ref="BG249:BG256" si="26">IF(N249="zákl. prenesená",J249,0)</f>
        <v>0</v>
      </c>
      <c r="BH249" s="200">
        <f t="shared" ref="BH249:BH256" si="27">IF(N249="zníž. prenesená",J249,0)</f>
        <v>0</v>
      </c>
      <c r="BI249" s="200">
        <f t="shared" ref="BI249:BI256" si="28">IF(N249="nulová",J249,0)</f>
        <v>0</v>
      </c>
      <c r="BJ249" s="16" t="s">
        <v>124</v>
      </c>
      <c r="BK249" s="200">
        <f t="shared" ref="BK249:BK256" si="29">ROUND(I249*H249,2)</f>
        <v>0</v>
      </c>
      <c r="BL249" s="16" t="s">
        <v>274</v>
      </c>
      <c r="BM249" s="199" t="s">
        <v>457</v>
      </c>
    </row>
    <row r="250" spans="1:65" s="2" customFormat="1" ht="24.2" customHeight="1">
      <c r="A250" s="33"/>
      <c r="B250" s="34"/>
      <c r="C250" s="224" t="s">
        <v>458</v>
      </c>
      <c r="D250" s="224" t="s">
        <v>214</v>
      </c>
      <c r="E250" s="225" t="s">
        <v>459</v>
      </c>
      <c r="F250" s="226" t="s">
        <v>460</v>
      </c>
      <c r="G250" s="227" t="s">
        <v>143</v>
      </c>
      <c r="H250" s="228">
        <v>6</v>
      </c>
      <c r="I250" s="229"/>
      <c r="J250" s="230">
        <f t="shared" si="20"/>
        <v>0</v>
      </c>
      <c r="K250" s="231"/>
      <c r="L250" s="232"/>
      <c r="M250" s="233" t="s">
        <v>1</v>
      </c>
      <c r="N250" s="234" t="s">
        <v>41</v>
      </c>
      <c r="O250" s="71"/>
      <c r="P250" s="197">
        <f t="shared" si="21"/>
        <v>0</v>
      </c>
      <c r="Q250" s="197">
        <v>4.8000000000000001E-4</v>
      </c>
      <c r="R250" s="197">
        <f t="shared" si="22"/>
        <v>2.8800000000000002E-3</v>
      </c>
      <c r="S250" s="197">
        <v>0</v>
      </c>
      <c r="T250" s="198">
        <f t="shared" si="23"/>
        <v>0</v>
      </c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R250" s="199" t="s">
        <v>432</v>
      </c>
      <c r="AT250" s="199" t="s">
        <v>214</v>
      </c>
      <c r="AU250" s="199" t="s">
        <v>124</v>
      </c>
      <c r="AY250" s="16" t="s">
        <v>117</v>
      </c>
      <c r="BE250" s="200">
        <f t="shared" si="24"/>
        <v>0</v>
      </c>
      <c r="BF250" s="200">
        <f t="shared" si="25"/>
        <v>0</v>
      </c>
      <c r="BG250" s="200">
        <f t="shared" si="26"/>
        <v>0</v>
      </c>
      <c r="BH250" s="200">
        <f t="shared" si="27"/>
        <v>0</v>
      </c>
      <c r="BI250" s="200">
        <f t="shared" si="28"/>
        <v>0</v>
      </c>
      <c r="BJ250" s="16" t="s">
        <v>124</v>
      </c>
      <c r="BK250" s="200">
        <f t="shared" si="29"/>
        <v>0</v>
      </c>
      <c r="BL250" s="16" t="s">
        <v>432</v>
      </c>
      <c r="BM250" s="199" t="s">
        <v>461</v>
      </c>
    </row>
    <row r="251" spans="1:65" s="2" customFormat="1" ht="24.2" customHeight="1">
      <c r="A251" s="33"/>
      <c r="B251" s="34"/>
      <c r="C251" s="187" t="s">
        <v>462</v>
      </c>
      <c r="D251" s="187" t="s">
        <v>119</v>
      </c>
      <c r="E251" s="188" t="s">
        <v>463</v>
      </c>
      <c r="F251" s="189" t="s">
        <v>464</v>
      </c>
      <c r="G251" s="190" t="s">
        <v>143</v>
      </c>
      <c r="H251" s="191">
        <v>20</v>
      </c>
      <c r="I251" s="192"/>
      <c r="J251" s="193">
        <f t="shared" si="20"/>
        <v>0</v>
      </c>
      <c r="K251" s="194"/>
      <c r="L251" s="38"/>
      <c r="M251" s="195" t="s">
        <v>1</v>
      </c>
      <c r="N251" s="196" t="s">
        <v>41</v>
      </c>
      <c r="O251" s="71"/>
      <c r="P251" s="197">
        <f t="shared" si="21"/>
        <v>0</v>
      </c>
      <c r="Q251" s="197">
        <v>0</v>
      </c>
      <c r="R251" s="197">
        <f t="shared" si="22"/>
        <v>0</v>
      </c>
      <c r="S251" s="197">
        <v>0</v>
      </c>
      <c r="T251" s="198">
        <f t="shared" si="23"/>
        <v>0</v>
      </c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R251" s="199" t="s">
        <v>274</v>
      </c>
      <c r="AT251" s="199" t="s">
        <v>119</v>
      </c>
      <c r="AU251" s="199" t="s">
        <v>124</v>
      </c>
      <c r="AY251" s="16" t="s">
        <v>117</v>
      </c>
      <c r="BE251" s="200">
        <f t="shared" si="24"/>
        <v>0</v>
      </c>
      <c r="BF251" s="200">
        <f t="shared" si="25"/>
        <v>0</v>
      </c>
      <c r="BG251" s="200">
        <f t="shared" si="26"/>
        <v>0</v>
      </c>
      <c r="BH251" s="200">
        <f t="shared" si="27"/>
        <v>0</v>
      </c>
      <c r="BI251" s="200">
        <f t="shared" si="28"/>
        <v>0</v>
      </c>
      <c r="BJ251" s="16" t="s">
        <v>124</v>
      </c>
      <c r="BK251" s="200">
        <f t="shared" si="29"/>
        <v>0</v>
      </c>
      <c r="BL251" s="16" t="s">
        <v>274</v>
      </c>
      <c r="BM251" s="199" t="s">
        <v>465</v>
      </c>
    </row>
    <row r="252" spans="1:65" s="2" customFormat="1" ht="24.2" customHeight="1">
      <c r="A252" s="33"/>
      <c r="B252" s="34"/>
      <c r="C252" s="224" t="s">
        <v>466</v>
      </c>
      <c r="D252" s="224" t="s">
        <v>214</v>
      </c>
      <c r="E252" s="225" t="s">
        <v>467</v>
      </c>
      <c r="F252" s="226" t="s">
        <v>468</v>
      </c>
      <c r="G252" s="227" t="s">
        <v>143</v>
      </c>
      <c r="H252" s="228">
        <v>20</v>
      </c>
      <c r="I252" s="229"/>
      <c r="J252" s="230">
        <f t="shared" si="20"/>
        <v>0</v>
      </c>
      <c r="K252" s="231"/>
      <c r="L252" s="232"/>
      <c r="M252" s="233" t="s">
        <v>1</v>
      </c>
      <c r="N252" s="234" t="s">
        <v>41</v>
      </c>
      <c r="O252" s="71"/>
      <c r="P252" s="197">
        <f t="shared" si="21"/>
        <v>0</v>
      </c>
      <c r="Q252" s="197">
        <v>5.1999999999999995E-4</v>
      </c>
      <c r="R252" s="197">
        <f t="shared" si="22"/>
        <v>1.04E-2</v>
      </c>
      <c r="S252" s="197">
        <v>0</v>
      </c>
      <c r="T252" s="198">
        <f t="shared" si="23"/>
        <v>0</v>
      </c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R252" s="199" t="s">
        <v>432</v>
      </c>
      <c r="AT252" s="199" t="s">
        <v>214</v>
      </c>
      <c r="AU252" s="199" t="s">
        <v>124</v>
      </c>
      <c r="AY252" s="16" t="s">
        <v>117</v>
      </c>
      <c r="BE252" s="200">
        <f t="shared" si="24"/>
        <v>0</v>
      </c>
      <c r="BF252" s="200">
        <f t="shared" si="25"/>
        <v>0</v>
      </c>
      <c r="BG252" s="200">
        <f t="shared" si="26"/>
        <v>0</v>
      </c>
      <c r="BH252" s="200">
        <f t="shared" si="27"/>
        <v>0</v>
      </c>
      <c r="BI252" s="200">
        <f t="shared" si="28"/>
        <v>0</v>
      </c>
      <c r="BJ252" s="16" t="s">
        <v>124</v>
      </c>
      <c r="BK252" s="200">
        <f t="shared" si="29"/>
        <v>0</v>
      </c>
      <c r="BL252" s="16" t="s">
        <v>432</v>
      </c>
      <c r="BM252" s="199" t="s">
        <v>469</v>
      </c>
    </row>
    <row r="253" spans="1:65" s="2" customFormat="1" ht="16.5" customHeight="1">
      <c r="A253" s="33"/>
      <c r="B253" s="34"/>
      <c r="C253" s="224" t="s">
        <v>470</v>
      </c>
      <c r="D253" s="224" t="s">
        <v>214</v>
      </c>
      <c r="E253" s="225" t="s">
        <v>471</v>
      </c>
      <c r="F253" s="226" t="s">
        <v>472</v>
      </c>
      <c r="G253" s="227" t="s">
        <v>273</v>
      </c>
      <c r="H253" s="228">
        <v>5</v>
      </c>
      <c r="I253" s="229"/>
      <c r="J253" s="230">
        <f t="shared" si="20"/>
        <v>0</v>
      </c>
      <c r="K253" s="231"/>
      <c r="L253" s="232"/>
      <c r="M253" s="233" t="s">
        <v>1</v>
      </c>
      <c r="N253" s="234" t="s">
        <v>41</v>
      </c>
      <c r="O253" s="71"/>
      <c r="P253" s="197">
        <f t="shared" si="21"/>
        <v>0</v>
      </c>
      <c r="Q253" s="197">
        <v>0</v>
      </c>
      <c r="R253" s="197">
        <f t="shared" si="22"/>
        <v>0</v>
      </c>
      <c r="S253" s="197">
        <v>0</v>
      </c>
      <c r="T253" s="198">
        <f t="shared" si="23"/>
        <v>0</v>
      </c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R253" s="199" t="s">
        <v>279</v>
      </c>
      <c r="AT253" s="199" t="s">
        <v>214</v>
      </c>
      <c r="AU253" s="199" t="s">
        <v>124</v>
      </c>
      <c r="AY253" s="16" t="s">
        <v>117</v>
      </c>
      <c r="BE253" s="200">
        <f t="shared" si="24"/>
        <v>0</v>
      </c>
      <c r="BF253" s="200">
        <f t="shared" si="25"/>
        <v>0</v>
      </c>
      <c r="BG253" s="200">
        <f t="shared" si="26"/>
        <v>0</v>
      </c>
      <c r="BH253" s="200">
        <f t="shared" si="27"/>
        <v>0</v>
      </c>
      <c r="BI253" s="200">
        <f t="shared" si="28"/>
        <v>0</v>
      </c>
      <c r="BJ253" s="16" t="s">
        <v>124</v>
      </c>
      <c r="BK253" s="200">
        <f t="shared" si="29"/>
        <v>0</v>
      </c>
      <c r="BL253" s="16" t="s">
        <v>274</v>
      </c>
      <c r="BM253" s="199" t="s">
        <v>473</v>
      </c>
    </row>
    <row r="254" spans="1:65" s="2" customFormat="1" ht="24.2" customHeight="1">
      <c r="A254" s="33"/>
      <c r="B254" s="34"/>
      <c r="C254" s="187" t="s">
        <v>474</v>
      </c>
      <c r="D254" s="187" t="s">
        <v>119</v>
      </c>
      <c r="E254" s="188" t="s">
        <v>475</v>
      </c>
      <c r="F254" s="189" t="s">
        <v>476</v>
      </c>
      <c r="G254" s="190" t="s">
        <v>143</v>
      </c>
      <c r="H254" s="191">
        <v>124</v>
      </c>
      <c r="I254" s="192"/>
      <c r="J254" s="193">
        <f t="shared" si="20"/>
        <v>0</v>
      </c>
      <c r="K254" s="194"/>
      <c r="L254" s="38"/>
      <c r="M254" s="195" t="s">
        <v>1</v>
      </c>
      <c r="N254" s="196" t="s">
        <v>41</v>
      </c>
      <c r="O254" s="71"/>
      <c r="P254" s="197">
        <f t="shared" si="21"/>
        <v>0</v>
      </c>
      <c r="Q254" s="197">
        <v>0</v>
      </c>
      <c r="R254" s="197">
        <f t="shared" si="22"/>
        <v>0</v>
      </c>
      <c r="S254" s="197">
        <v>0</v>
      </c>
      <c r="T254" s="198">
        <f t="shared" si="23"/>
        <v>0</v>
      </c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R254" s="199" t="s">
        <v>274</v>
      </c>
      <c r="AT254" s="199" t="s">
        <v>119</v>
      </c>
      <c r="AU254" s="199" t="s">
        <v>124</v>
      </c>
      <c r="AY254" s="16" t="s">
        <v>117</v>
      </c>
      <c r="BE254" s="200">
        <f t="shared" si="24"/>
        <v>0</v>
      </c>
      <c r="BF254" s="200">
        <f t="shared" si="25"/>
        <v>0</v>
      </c>
      <c r="BG254" s="200">
        <f t="shared" si="26"/>
        <v>0</v>
      </c>
      <c r="BH254" s="200">
        <f t="shared" si="27"/>
        <v>0</v>
      </c>
      <c r="BI254" s="200">
        <f t="shared" si="28"/>
        <v>0</v>
      </c>
      <c r="BJ254" s="16" t="s">
        <v>124</v>
      </c>
      <c r="BK254" s="200">
        <f t="shared" si="29"/>
        <v>0</v>
      </c>
      <c r="BL254" s="16" t="s">
        <v>274</v>
      </c>
      <c r="BM254" s="199" t="s">
        <v>477</v>
      </c>
    </row>
    <row r="255" spans="1:65" s="2" customFormat="1" ht="24.2" customHeight="1">
      <c r="A255" s="33"/>
      <c r="B255" s="34"/>
      <c r="C255" s="224" t="s">
        <v>478</v>
      </c>
      <c r="D255" s="224" t="s">
        <v>214</v>
      </c>
      <c r="E255" s="225" t="s">
        <v>479</v>
      </c>
      <c r="F255" s="226" t="s">
        <v>480</v>
      </c>
      <c r="G255" s="227" t="s">
        <v>143</v>
      </c>
      <c r="H255" s="228">
        <v>124</v>
      </c>
      <c r="I255" s="229"/>
      <c r="J255" s="230">
        <f t="shared" si="20"/>
        <v>0</v>
      </c>
      <c r="K255" s="231"/>
      <c r="L255" s="232"/>
      <c r="M255" s="233" t="s">
        <v>1</v>
      </c>
      <c r="N255" s="234" t="s">
        <v>41</v>
      </c>
      <c r="O255" s="71"/>
      <c r="P255" s="197">
        <f t="shared" si="21"/>
        <v>0</v>
      </c>
      <c r="Q255" s="197">
        <v>2.9999999999999997E-4</v>
      </c>
      <c r="R255" s="197">
        <f t="shared" si="22"/>
        <v>3.7199999999999997E-2</v>
      </c>
      <c r="S255" s="197">
        <v>0</v>
      </c>
      <c r="T255" s="198">
        <f t="shared" si="23"/>
        <v>0</v>
      </c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R255" s="199" t="s">
        <v>432</v>
      </c>
      <c r="AT255" s="199" t="s">
        <v>214</v>
      </c>
      <c r="AU255" s="199" t="s">
        <v>124</v>
      </c>
      <c r="AY255" s="16" t="s">
        <v>117</v>
      </c>
      <c r="BE255" s="200">
        <f t="shared" si="24"/>
        <v>0</v>
      </c>
      <c r="BF255" s="200">
        <f t="shared" si="25"/>
        <v>0</v>
      </c>
      <c r="BG255" s="200">
        <f t="shared" si="26"/>
        <v>0</v>
      </c>
      <c r="BH255" s="200">
        <f t="shared" si="27"/>
        <v>0</v>
      </c>
      <c r="BI255" s="200">
        <f t="shared" si="28"/>
        <v>0</v>
      </c>
      <c r="BJ255" s="16" t="s">
        <v>124</v>
      </c>
      <c r="BK255" s="200">
        <f t="shared" si="29"/>
        <v>0</v>
      </c>
      <c r="BL255" s="16" t="s">
        <v>432</v>
      </c>
      <c r="BM255" s="199" t="s">
        <v>481</v>
      </c>
    </row>
    <row r="256" spans="1:65" s="2" customFormat="1" ht="16.5" customHeight="1">
      <c r="A256" s="33"/>
      <c r="B256" s="34"/>
      <c r="C256" s="224" t="s">
        <v>482</v>
      </c>
      <c r="D256" s="224" t="s">
        <v>214</v>
      </c>
      <c r="E256" s="225" t="s">
        <v>483</v>
      </c>
      <c r="F256" s="226" t="s">
        <v>484</v>
      </c>
      <c r="G256" s="227" t="s">
        <v>273</v>
      </c>
      <c r="H256" s="228">
        <v>1</v>
      </c>
      <c r="I256" s="229"/>
      <c r="J256" s="230">
        <f t="shared" si="20"/>
        <v>0</v>
      </c>
      <c r="K256" s="231"/>
      <c r="L256" s="232"/>
      <c r="M256" s="233" t="s">
        <v>1</v>
      </c>
      <c r="N256" s="234" t="s">
        <v>41</v>
      </c>
      <c r="O256" s="71"/>
      <c r="P256" s="197">
        <f t="shared" si="21"/>
        <v>0</v>
      </c>
      <c r="Q256" s="197">
        <v>0</v>
      </c>
      <c r="R256" s="197">
        <f t="shared" si="22"/>
        <v>0</v>
      </c>
      <c r="S256" s="197">
        <v>0</v>
      </c>
      <c r="T256" s="198">
        <f t="shared" si="23"/>
        <v>0</v>
      </c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R256" s="199" t="s">
        <v>279</v>
      </c>
      <c r="AT256" s="199" t="s">
        <v>214</v>
      </c>
      <c r="AU256" s="199" t="s">
        <v>124</v>
      </c>
      <c r="AY256" s="16" t="s">
        <v>117</v>
      </c>
      <c r="BE256" s="200">
        <f t="shared" si="24"/>
        <v>0</v>
      </c>
      <c r="BF256" s="200">
        <f t="shared" si="25"/>
        <v>0</v>
      </c>
      <c r="BG256" s="200">
        <f t="shared" si="26"/>
        <v>0</v>
      </c>
      <c r="BH256" s="200">
        <f t="shared" si="27"/>
        <v>0</v>
      </c>
      <c r="BI256" s="200">
        <f t="shared" si="28"/>
        <v>0</v>
      </c>
      <c r="BJ256" s="16" t="s">
        <v>124</v>
      </c>
      <c r="BK256" s="200">
        <f t="shared" si="29"/>
        <v>0</v>
      </c>
      <c r="BL256" s="16" t="s">
        <v>274</v>
      </c>
      <c r="BM256" s="199" t="s">
        <v>485</v>
      </c>
    </row>
    <row r="257" spans="1:65" s="13" customFormat="1">
      <c r="B257" s="201"/>
      <c r="C257" s="202"/>
      <c r="D257" s="203" t="s">
        <v>126</v>
      </c>
      <c r="E257" s="204" t="s">
        <v>1</v>
      </c>
      <c r="F257" s="205" t="s">
        <v>486</v>
      </c>
      <c r="G257" s="202"/>
      <c r="H257" s="206">
        <v>1</v>
      </c>
      <c r="I257" s="207"/>
      <c r="J257" s="202"/>
      <c r="K257" s="202"/>
      <c r="L257" s="208"/>
      <c r="M257" s="209"/>
      <c r="N257" s="210"/>
      <c r="O257" s="210"/>
      <c r="P257" s="210"/>
      <c r="Q257" s="210"/>
      <c r="R257" s="210"/>
      <c r="S257" s="210"/>
      <c r="T257" s="211"/>
      <c r="AT257" s="212" t="s">
        <v>126</v>
      </c>
      <c r="AU257" s="212" t="s">
        <v>124</v>
      </c>
      <c r="AV257" s="13" t="s">
        <v>124</v>
      </c>
      <c r="AW257" s="13" t="s">
        <v>31</v>
      </c>
      <c r="AX257" s="13" t="s">
        <v>80</v>
      </c>
      <c r="AY257" s="212" t="s">
        <v>117</v>
      </c>
    </row>
    <row r="258" spans="1:65" s="2" customFormat="1" ht="16.5" customHeight="1">
      <c r="A258" s="33"/>
      <c r="B258" s="34"/>
      <c r="C258" s="224" t="s">
        <v>487</v>
      </c>
      <c r="D258" s="224" t="s">
        <v>214</v>
      </c>
      <c r="E258" s="225" t="s">
        <v>488</v>
      </c>
      <c r="F258" s="226" t="s">
        <v>489</v>
      </c>
      <c r="G258" s="227" t="s">
        <v>273</v>
      </c>
      <c r="H258" s="228">
        <v>1</v>
      </c>
      <c r="I258" s="229"/>
      <c r="J258" s="230">
        <f>ROUND(I258*H258,2)</f>
        <v>0</v>
      </c>
      <c r="K258" s="231"/>
      <c r="L258" s="232"/>
      <c r="M258" s="233" t="s">
        <v>1</v>
      </c>
      <c r="N258" s="234" t="s">
        <v>41</v>
      </c>
      <c r="O258" s="71"/>
      <c r="P258" s="197">
        <f>O258*H258</f>
        <v>0</v>
      </c>
      <c r="Q258" s="197">
        <v>0</v>
      </c>
      <c r="R258" s="197">
        <f>Q258*H258</f>
        <v>0</v>
      </c>
      <c r="S258" s="197">
        <v>0</v>
      </c>
      <c r="T258" s="198">
        <f>S258*H258</f>
        <v>0</v>
      </c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R258" s="199" t="s">
        <v>279</v>
      </c>
      <c r="AT258" s="199" t="s">
        <v>214</v>
      </c>
      <c r="AU258" s="199" t="s">
        <v>124</v>
      </c>
      <c r="AY258" s="16" t="s">
        <v>117</v>
      </c>
      <c r="BE258" s="200">
        <f>IF(N258="základná",J258,0)</f>
        <v>0</v>
      </c>
      <c r="BF258" s="200">
        <f>IF(N258="znížená",J258,0)</f>
        <v>0</v>
      </c>
      <c r="BG258" s="200">
        <f>IF(N258="zákl. prenesená",J258,0)</f>
        <v>0</v>
      </c>
      <c r="BH258" s="200">
        <f>IF(N258="zníž. prenesená",J258,0)</f>
        <v>0</v>
      </c>
      <c r="BI258" s="200">
        <f>IF(N258="nulová",J258,0)</f>
        <v>0</v>
      </c>
      <c r="BJ258" s="16" t="s">
        <v>124</v>
      </c>
      <c r="BK258" s="200">
        <f>ROUND(I258*H258,2)</f>
        <v>0</v>
      </c>
      <c r="BL258" s="16" t="s">
        <v>274</v>
      </c>
      <c r="BM258" s="199" t="s">
        <v>490</v>
      </c>
    </row>
    <row r="259" spans="1:65" s="13" customFormat="1">
      <c r="B259" s="201"/>
      <c r="C259" s="202"/>
      <c r="D259" s="203" t="s">
        <v>126</v>
      </c>
      <c r="E259" s="204" t="s">
        <v>1</v>
      </c>
      <c r="F259" s="205" t="s">
        <v>491</v>
      </c>
      <c r="G259" s="202"/>
      <c r="H259" s="206">
        <v>1</v>
      </c>
      <c r="I259" s="207"/>
      <c r="J259" s="202"/>
      <c r="K259" s="202"/>
      <c r="L259" s="208"/>
      <c r="M259" s="209"/>
      <c r="N259" s="210"/>
      <c r="O259" s="210"/>
      <c r="P259" s="210"/>
      <c r="Q259" s="210"/>
      <c r="R259" s="210"/>
      <c r="S259" s="210"/>
      <c r="T259" s="211"/>
      <c r="AT259" s="212" t="s">
        <v>126</v>
      </c>
      <c r="AU259" s="212" t="s">
        <v>124</v>
      </c>
      <c r="AV259" s="13" t="s">
        <v>124</v>
      </c>
      <c r="AW259" s="13" t="s">
        <v>31</v>
      </c>
      <c r="AX259" s="13" t="s">
        <v>80</v>
      </c>
      <c r="AY259" s="212" t="s">
        <v>117</v>
      </c>
    </row>
    <row r="260" spans="1:65" s="2" customFormat="1" ht="16.5" customHeight="1">
      <c r="A260" s="33"/>
      <c r="B260" s="34"/>
      <c r="C260" s="224" t="s">
        <v>492</v>
      </c>
      <c r="D260" s="224" t="s">
        <v>214</v>
      </c>
      <c r="E260" s="225" t="s">
        <v>493</v>
      </c>
      <c r="F260" s="226" t="s">
        <v>494</v>
      </c>
      <c r="G260" s="227" t="s">
        <v>273</v>
      </c>
      <c r="H260" s="228">
        <v>22</v>
      </c>
      <c r="I260" s="229"/>
      <c r="J260" s="230">
        <f>ROUND(I260*H260,2)</f>
        <v>0</v>
      </c>
      <c r="K260" s="231"/>
      <c r="L260" s="232"/>
      <c r="M260" s="233" t="s">
        <v>1</v>
      </c>
      <c r="N260" s="234" t="s">
        <v>41</v>
      </c>
      <c r="O260" s="71"/>
      <c r="P260" s="197">
        <f>O260*H260</f>
        <v>0</v>
      </c>
      <c r="Q260" s="197">
        <v>0</v>
      </c>
      <c r="R260" s="197">
        <f>Q260*H260</f>
        <v>0</v>
      </c>
      <c r="S260" s="197">
        <v>0</v>
      </c>
      <c r="T260" s="198">
        <f>S260*H260</f>
        <v>0</v>
      </c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R260" s="199" t="s">
        <v>279</v>
      </c>
      <c r="AT260" s="199" t="s">
        <v>214</v>
      </c>
      <c r="AU260" s="199" t="s">
        <v>124</v>
      </c>
      <c r="AY260" s="16" t="s">
        <v>117</v>
      </c>
      <c r="BE260" s="200">
        <f>IF(N260="základná",J260,0)</f>
        <v>0</v>
      </c>
      <c r="BF260" s="200">
        <f>IF(N260="znížená",J260,0)</f>
        <v>0</v>
      </c>
      <c r="BG260" s="200">
        <f>IF(N260="zákl. prenesená",J260,0)</f>
        <v>0</v>
      </c>
      <c r="BH260" s="200">
        <f>IF(N260="zníž. prenesená",J260,0)</f>
        <v>0</v>
      </c>
      <c r="BI260" s="200">
        <f>IF(N260="nulová",J260,0)</f>
        <v>0</v>
      </c>
      <c r="BJ260" s="16" t="s">
        <v>124</v>
      </c>
      <c r="BK260" s="200">
        <f>ROUND(I260*H260,2)</f>
        <v>0</v>
      </c>
      <c r="BL260" s="16" t="s">
        <v>274</v>
      </c>
      <c r="BM260" s="199" t="s">
        <v>495</v>
      </c>
    </row>
    <row r="261" spans="1:65" s="2" customFormat="1" ht="16.5" customHeight="1">
      <c r="A261" s="33"/>
      <c r="B261" s="34"/>
      <c r="C261" s="224" t="s">
        <v>496</v>
      </c>
      <c r="D261" s="224" t="s">
        <v>214</v>
      </c>
      <c r="E261" s="225" t="s">
        <v>497</v>
      </c>
      <c r="F261" s="226" t="s">
        <v>498</v>
      </c>
      <c r="G261" s="227" t="s">
        <v>273</v>
      </c>
      <c r="H261" s="228">
        <v>1</v>
      </c>
      <c r="I261" s="229"/>
      <c r="J261" s="230">
        <f>ROUND(I261*H261,2)</f>
        <v>0</v>
      </c>
      <c r="K261" s="231"/>
      <c r="L261" s="232"/>
      <c r="M261" s="233" t="s">
        <v>1</v>
      </c>
      <c r="N261" s="234" t="s">
        <v>41</v>
      </c>
      <c r="O261" s="71"/>
      <c r="P261" s="197">
        <f>O261*H261</f>
        <v>0</v>
      </c>
      <c r="Q261" s="197">
        <v>0</v>
      </c>
      <c r="R261" s="197">
        <f>Q261*H261</f>
        <v>0</v>
      </c>
      <c r="S261" s="197">
        <v>0</v>
      </c>
      <c r="T261" s="198">
        <f>S261*H261</f>
        <v>0</v>
      </c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R261" s="199" t="s">
        <v>279</v>
      </c>
      <c r="AT261" s="199" t="s">
        <v>214</v>
      </c>
      <c r="AU261" s="199" t="s">
        <v>124</v>
      </c>
      <c r="AY261" s="16" t="s">
        <v>117</v>
      </c>
      <c r="BE261" s="200">
        <f>IF(N261="základná",J261,0)</f>
        <v>0</v>
      </c>
      <c r="BF261" s="200">
        <f>IF(N261="znížená",J261,0)</f>
        <v>0</v>
      </c>
      <c r="BG261" s="200">
        <f>IF(N261="zákl. prenesená",J261,0)</f>
        <v>0</v>
      </c>
      <c r="BH261" s="200">
        <f>IF(N261="zníž. prenesená",J261,0)</f>
        <v>0</v>
      </c>
      <c r="BI261" s="200">
        <f>IF(N261="nulová",J261,0)</f>
        <v>0</v>
      </c>
      <c r="BJ261" s="16" t="s">
        <v>124</v>
      </c>
      <c r="BK261" s="200">
        <f>ROUND(I261*H261,2)</f>
        <v>0</v>
      </c>
      <c r="BL261" s="16" t="s">
        <v>274</v>
      </c>
      <c r="BM261" s="199" t="s">
        <v>499</v>
      </c>
    </row>
    <row r="262" spans="1:65" s="2" customFormat="1" ht="24.2" customHeight="1">
      <c r="A262" s="33"/>
      <c r="B262" s="34"/>
      <c r="C262" s="187" t="s">
        <v>500</v>
      </c>
      <c r="D262" s="187" t="s">
        <v>119</v>
      </c>
      <c r="E262" s="188" t="s">
        <v>501</v>
      </c>
      <c r="F262" s="189" t="s">
        <v>502</v>
      </c>
      <c r="G262" s="190" t="s">
        <v>273</v>
      </c>
      <c r="H262" s="191">
        <v>2</v>
      </c>
      <c r="I262" s="192"/>
      <c r="J262" s="193">
        <f>ROUND(I262*H262,2)</f>
        <v>0</v>
      </c>
      <c r="K262" s="194"/>
      <c r="L262" s="38"/>
      <c r="M262" s="195" t="s">
        <v>1</v>
      </c>
      <c r="N262" s="196" t="s">
        <v>41</v>
      </c>
      <c r="O262" s="71"/>
      <c r="P262" s="197">
        <f>O262*H262</f>
        <v>0</v>
      </c>
      <c r="Q262" s="197">
        <v>0</v>
      </c>
      <c r="R262" s="197">
        <f>Q262*H262</f>
        <v>0</v>
      </c>
      <c r="S262" s="197">
        <v>0</v>
      </c>
      <c r="T262" s="198">
        <f>S262*H262</f>
        <v>0</v>
      </c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R262" s="199" t="s">
        <v>274</v>
      </c>
      <c r="AT262" s="199" t="s">
        <v>119</v>
      </c>
      <c r="AU262" s="199" t="s">
        <v>124</v>
      </c>
      <c r="AY262" s="16" t="s">
        <v>117</v>
      </c>
      <c r="BE262" s="200">
        <f>IF(N262="základná",J262,0)</f>
        <v>0</v>
      </c>
      <c r="BF262" s="200">
        <f>IF(N262="znížená",J262,0)</f>
        <v>0</v>
      </c>
      <c r="BG262" s="200">
        <f>IF(N262="zákl. prenesená",J262,0)</f>
        <v>0</v>
      </c>
      <c r="BH262" s="200">
        <f>IF(N262="zníž. prenesená",J262,0)</f>
        <v>0</v>
      </c>
      <c r="BI262" s="200">
        <f>IF(N262="nulová",J262,0)</f>
        <v>0</v>
      </c>
      <c r="BJ262" s="16" t="s">
        <v>124</v>
      </c>
      <c r="BK262" s="200">
        <f>ROUND(I262*H262,2)</f>
        <v>0</v>
      </c>
      <c r="BL262" s="16" t="s">
        <v>274</v>
      </c>
      <c r="BM262" s="199" t="s">
        <v>503</v>
      </c>
    </row>
    <row r="263" spans="1:65" s="2" customFormat="1" ht="16.5" customHeight="1">
      <c r="A263" s="33"/>
      <c r="B263" s="34"/>
      <c r="C263" s="224" t="s">
        <v>504</v>
      </c>
      <c r="D263" s="224" t="s">
        <v>214</v>
      </c>
      <c r="E263" s="225" t="s">
        <v>505</v>
      </c>
      <c r="F263" s="226" t="s">
        <v>506</v>
      </c>
      <c r="G263" s="227" t="s">
        <v>273</v>
      </c>
      <c r="H263" s="228">
        <v>2</v>
      </c>
      <c r="I263" s="229"/>
      <c r="J263" s="230">
        <f>ROUND(I263*H263,2)</f>
        <v>0</v>
      </c>
      <c r="K263" s="231"/>
      <c r="L263" s="232"/>
      <c r="M263" s="233" t="s">
        <v>1</v>
      </c>
      <c r="N263" s="234" t="s">
        <v>41</v>
      </c>
      <c r="O263" s="71"/>
      <c r="P263" s="197">
        <f>O263*H263</f>
        <v>0</v>
      </c>
      <c r="Q263" s="197">
        <v>0</v>
      </c>
      <c r="R263" s="197">
        <f>Q263*H263</f>
        <v>0</v>
      </c>
      <c r="S263" s="197">
        <v>0</v>
      </c>
      <c r="T263" s="198">
        <f>S263*H263</f>
        <v>0</v>
      </c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R263" s="199" t="s">
        <v>279</v>
      </c>
      <c r="AT263" s="199" t="s">
        <v>214</v>
      </c>
      <c r="AU263" s="199" t="s">
        <v>124</v>
      </c>
      <c r="AY263" s="16" t="s">
        <v>117</v>
      </c>
      <c r="BE263" s="200">
        <f>IF(N263="základná",J263,0)</f>
        <v>0</v>
      </c>
      <c r="BF263" s="200">
        <f>IF(N263="znížená",J263,0)</f>
        <v>0</v>
      </c>
      <c r="BG263" s="200">
        <f>IF(N263="zákl. prenesená",J263,0)</f>
        <v>0</v>
      </c>
      <c r="BH263" s="200">
        <f>IF(N263="zníž. prenesená",J263,0)</f>
        <v>0</v>
      </c>
      <c r="BI263" s="200">
        <f>IF(N263="nulová",J263,0)</f>
        <v>0</v>
      </c>
      <c r="BJ263" s="16" t="s">
        <v>124</v>
      </c>
      <c r="BK263" s="200">
        <f>ROUND(I263*H263,2)</f>
        <v>0</v>
      </c>
      <c r="BL263" s="16" t="s">
        <v>274</v>
      </c>
      <c r="BM263" s="199" t="s">
        <v>507</v>
      </c>
    </row>
    <row r="264" spans="1:65" s="13" customFormat="1">
      <c r="B264" s="201"/>
      <c r="C264" s="202"/>
      <c r="D264" s="203" t="s">
        <v>126</v>
      </c>
      <c r="E264" s="204" t="s">
        <v>1</v>
      </c>
      <c r="F264" s="205" t="s">
        <v>508</v>
      </c>
      <c r="G264" s="202"/>
      <c r="H264" s="206">
        <v>2</v>
      </c>
      <c r="I264" s="207"/>
      <c r="J264" s="202"/>
      <c r="K264" s="202"/>
      <c r="L264" s="208"/>
      <c r="M264" s="209"/>
      <c r="N264" s="210"/>
      <c r="O264" s="210"/>
      <c r="P264" s="210"/>
      <c r="Q264" s="210"/>
      <c r="R264" s="210"/>
      <c r="S264" s="210"/>
      <c r="T264" s="211"/>
      <c r="AT264" s="212" t="s">
        <v>126</v>
      </c>
      <c r="AU264" s="212" t="s">
        <v>124</v>
      </c>
      <c r="AV264" s="13" t="s">
        <v>124</v>
      </c>
      <c r="AW264" s="13" t="s">
        <v>31</v>
      </c>
      <c r="AX264" s="13" t="s">
        <v>80</v>
      </c>
      <c r="AY264" s="212" t="s">
        <v>117</v>
      </c>
    </row>
    <row r="265" spans="1:65" s="2" customFormat="1" ht="24.2" customHeight="1">
      <c r="A265" s="33"/>
      <c r="B265" s="34"/>
      <c r="C265" s="187" t="s">
        <v>509</v>
      </c>
      <c r="D265" s="187" t="s">
        <v>119</v>
      </c>
      <c r="E265" s="188" t="s">
        <v>510</v>
      </c>
      <c r="F265" s="189" t="s">
        <v>511</v>
      </c>
      <c r="G265" s="190" t="s">
        <v>273</v>
      </c>
      <c r="H265" s="191">
        <v>3</v>
      </c>
      <c r="I265" s="192"/>
      <c r="J265" s="193">
        <f t="shared" ref="J265:J276" si="30">ROUND(I265*H265,2)</f>
        <v>0</v>
      </c>
      <c r="K265" s="194"/>
      <c r="L265" s="38"/>
      <c r="M265" s="195" t="s">
        <v>1</v>
      </c>
      <c r="N265" s="196" t="s">
        <v>41</v>
      </c>
      <c r="O265" s="71"/>
      <c r="P265" s="197">
        <f t="shared" ref="P265:P276" si="31">O265*H265</f>
        <v>0</v>
      </c>
      <c r="Q265" s="197">
        <v>0</v>
      </c>
      <c r="R265" s="197">
        <f t="shared" ref="R265:R276" si="32">Q265*H265</f>
        <v>0</v>
      </c>
      <c r="S265" s="197">
        <v>0</v>
      </c>
      <c r="T265" s="198">
        <f t="shared" ref="T265:T276" si="33">S265*H265</f>
        <v>0</v>
      </c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R265" s="199" t="s">
        <v>274</v>
      </c>
      <c r="AT265" s="199" t="s">
        <v>119</v>
      </c>
      <c r="AU265" s="199" t="s">
        <v>124</v>
      </c>
      <c r="AY265" s="16" t="s">
        <v>117</v>
      </c>
      <c r="BE265" s="200">
        <f t="shared" ref="BE265:BE276" si="34">IF(N265="základná",J265,0)</f>
        <v>0</v>
      </c>
      <c r="BF265" s="200">
        <f t="shared" ref="BF265:BF276" si="35">IF(N265="znížená",J265,0)</f>
        <v>0</v>
      </c>
      <c r="BG265" s="200">
        <f t="shared" ref="BG265:BG276" si="36">IF(N265="zákl. prenesená",J265,0)</f>
        <v>0</v>
      </c>
      <c r="BH265" s="200">
        <f t="shared" ref="BH265:BH276" si="37">IF(N265="zníž. prenesená",J265,0)</f>
        <v>0</v>
      </c>
      <c r="BI265" s="200">
        <f t="shared" ref="BI265:BI276" si="38">IF(N265="nulová",J265,0)</f>
        <v>0</v>
      </c>
      <c r="BJ265" s="16" t="s">
        <v>124</v>
      </c>
      <c r="BK265" s="200">
        <f t="shared" ref="BK265:BK276" si="39">ROUND(I265*H265,2)</f>
        <v>0</v>
      </c>
      <c r="BL265" s="16" t="s">
        <v>274</v>
      </c>
      <c r="BM265" s="199" t="s">
        <v>512</v>
      </c>
    </row>
    <row r="266" spans="1:65" s="2" customFormat="1" ht="16.5" customHeight="1">
      <c r="A266" s="33"/>
      <c r="B266" s="34"/>
      <c r="C266" s="224" t="s">
        <v>513</v>
      </c>
      <c r="D266" s="224" t="s">
        <v>214</v>
      </c>
      <c r="E266" s="225" t="s">
        <v>514</v>
      </c>
      <c r="F266" s="226" t="s">
        <v>515</v>
      </c>
      <c r="G266" s="227" t="s">
        <v>273</v>
      </c>
      <c r="H266" s="228">
        <v>3</v>
      </c>
      <c r="I266" s="229"/>
      <c r="J266" s="230">
        <f t="shared" si="30"/>
        <v>0</v>
      </c>
      <c r="K266" s="231"/>
      <c r="L266" s="232"/>
      <c r="M266" s="233" t="s">
        <v>1</v>
      </c>
      <c r="N266" s="234" t="s">
        <v>41</v>
      </c>
      <c r="O266" s="71"/>
      <c r="P266" s="197">
        <f t="shared" si="31"/>
        <v>0</v>
      </c>
      <c r="Q266" s="197">
        <v>0</v>
      </c>
      <c r="R266" s="197">
        <f t="shared" si="32"/>
        <v>0</v>
      </c>
      <c r="S266" s="197">
        <v>0</v>
      </c>
      <c r="T266" s="198">
        <f t="shared" si="33"/>
        <v>0</v>
      </c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R266" s="199" t="s">
        <v>279</v>
      </c>
      <c r="AT266" s="199" t="s">
        <v>214</v>
      </c>
      <c r="AU266" s="199" t="s">
        <v>124</v>
      </c>
      <c r="AY266" s="16" t="s">
        <v>117</v>
      </c>
      <c r="BE266" s="200">
        <f t="shared" si="34"/>
        <v>0</v>
      </c>
      <c r="BF266" s="200">
        <f t="shared" si="35"/>
        <v>0</v>
      </c>
      <c r="BG266" s="200">
        <f t="shared" si="36"/>
        <v>0</v>
      </c>
      <c r="BH266" s="200">
        <f t="shared" si="37"/>
        <v>0</v>
      </c>
      <c r="BI266" s="200">
        <f t="shared" si="38"/>
        <v>0</v>
      </c>
      <c r="BJ266" s="16" t="s">
        <v>124</v>
      </c>
      <c r="BK266" s="200">
        <f t="shared" si="39"/>
        <v>0</v>
      </c>
      <c r="BL266" s="16" t="s">
        <v>274</v>
      </c>
      <c r="BM266" s="199" t="s">
        <v>516</v>
      </c>
    </row>
    <row r="267" spans="1:65" s="2" customFormat="1" ht="24.2" customHeight="1">
      <c r="A267" s="33"/>
      <c r="B267" s="34"/>
      <c r="C267" s="187" t="s">
        <v>517</v>
      </c>
      <c r="D267" s="187" t="s">
        <v>119</v>
      </c>
      <c r="E267" s="188" t="s">
        <v>518</v>
      </c>
      <c r="F267" s="189" t="s">
        <v>519</v>
      </c>
      <c r="G267" s="190" t="s">
        <v>273</v>
      </c>
      <c r="H267" s="191">
        <v>13</v>
      </c>
      <c r="I267" s="192"/>
      <c r="J267" s="193">
        <f t="shared" si="30"/>
        <v>0</v>
      </c>
      <c r="K267" s="194"/>
      <c r="L267" s="38"/>
      <c r="M267" s="195" t="s">
        <v>1</v>
      </c>
      <c r="N267" s="196" t="s">
        <v>41</v>
      </c>
      <c r="O267" s="71"/>
      <c r="P267" s="197">
        <f t="shared" si="31"/>
        <v>0</v>
      </c>
      <c r="Q267" s="197">
        <v>0</v>
      </c>
      <c r="R267" s="197">
        <f t="shared" si="32"/>
        <v>0</v>
      </c>
      <c r="S267" s="197">
        <v>0</v>
      </c>
      <c r="T267" s="198">
        <f t="shared" si="33"/>
        <v>0</v>
      </c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R267" s="199" t="s">
        <v>274</v>
      </c>
      <c r="AT267" s="199" t="s">
        <v>119</v>
      </c>
      <c r="AU267" s="199" t="s">
        <v>124</v>
      </c>
      <c r="AY267" s="16" t="s">
        <v>117</v>
      </c>
      <c r="BE267" s="200">
        <f t="shared" si="34"/>
        <v>0</v>
      </c>
      <c r="BF267" s="200">
        <f t="shared" si="35"/>
        <v>0</v>
      </c>
      <c r="BG267" s="200">
        <f t="shared" si="36"/>
        <v>0</v>
      </c>
      <c r="BH267" s="200">
        <f t="shared" si="37"/>
        <v>0</v>
      </c>
      <c r="BI267" s="200">
        <f t="shared" si="38"/>
        <v>0</v>
      </c>
      <c r="BJ267" s="16" t="s">
        <v>124</v>
      </c>
      <c r="BK267" s="200">
        <f t="shared" si="39"/>
        <v>0</v>
      </c>
      <c r="BL267" s="16" t="s">
        <v>274</v>
      </c>
      <c r="BM267" s="199" t="s">
        <v>520</v>
      </c>
    </row>
    <row r="268" spans="1:65" s="2" customFormat="1" ht="21.75" customHeight="1">
      <c r="A268" s="33"/>
      <c r="B268" s="34"/>
      <c r="C268" s="224" t="s">
        <v>521</v>
      </c>
      <c r="D268" s="224" t="s">
        <v>214</v>
      </c>
      <c r="E268" s="225" t="s">
        <v>522</v>
      </c>
      <c r="F268" s="226" t="s">
        <v>523</v>
      </c>
      <c r="G268" s="227" t="s">
        <v>273</v>
      </c>
      <c r="H268" s="228">
        <v>6</v>
      </c>
      <c r="I268" s="229"/>
      <c r="J268" s="230">
        <f t="shared" si="30"/>
        <v>0</v>
      </c>
      <c r="K268" s="231"/>
      <c r="L268" s="232"/>
      <c r="M268" s="233" t="s">
        <v>1</v>
      </c>
      <c r="N268" s="234" t="s">
        <v>41</v>
      </c>
      <c r="O268" s="71"/>
      <c r="P268" s="197">
        <f t="shared" si="31"/>
        <v>0</v>
      </c>
      <c r="Q268" s="197">
        <v>0</v>
      </c>
      <c r="R268" s="197">
        <f t="shared" si="32"/>
        <v>0</v>
      </c>
      <c r="S268" s="197">
        <v>0</v>
      </c>
      <c r="T268" s="198">
        <f t="shared" si="33"/>
        <v>0</v>
      </c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R268" s="199" t="s">
        <v>279</v>
      </c>
      <c r="AT268" s="199" t="s">
        <v>214</v>
      </c>
      <c r="AU268" s="199" t="s">
        <v>124</v>
      </c>
      <c r="AY268" s="16" t="s">
        <v>117</v>
      </c>
      <c r="BE268" s="200">
        <f t="shared" si="34"/>
        <v>0</v>
      </c>
      <c r="BF268" s="200">
        <f t="shared" si="35"/>
        <v>0</v>
      </c>
      <c r="BG268" s="200">
        <f t="shared" si="36"/>
        <v>0</v>
      </c>
      <c r="BH268" s="200">
        <f t="shared" si="37"/>
        <v>0</v>
      </c>
      <c r="BI268" s="200">
        <f t="shared" si="38"/>
        <v>0</v>
      </c>
      <c r="BJ268" s="16" t="s">
        <v>124</v>
      </c>
      <c r="BK268" s="200">
        <f t="shared" si="39"/>
        <v>0</v>
      </c>
      <c r="BL268" s="16" t="s">
        <v>274</v>
      </c>
      <c r="BM268" s="199" t="s">
        <v>524</v>
      </c>
    </row>
    <row r="269" spans="1:65" s="2" customFormat="1" ht="21.75" customHeight="1">
      <c r="A269" s="33"/>
      <c r="B269" s="34"/>
      <c r="C269" s="224" t="s">
        <v>525</v>
      </c>
      <c r="D269" s="224" t="s">
        <v>214</v>
      </c>
      <c r="E269" s="225" t="s">
        <v>526</v>
      </c>
      <c r="F269" s="226" t="s">
        <v>527</v>
      </c>
      <c r="G269" s="227" t="s">
        <v>273</v>
      </c>
      <c r="H269" s="228">
        <v>2</v>
      </c>
      <c r="I269" s="229"/>
      <c r="J269" s="230">
        <f t="shared" si="30"/>
        <v>0</v>
      </c>
      <c r="K269" s="231"/>
      <c r="L269" s="232"/>
      <c r="M269" s="233" t="s">
        <v>1</v>
      </c>
      <c r="N269" s="234" t="s">
        <v>41</v>
      </c>
      <c r="O269" s="71"/>
      <c r="P269" s="197">
        <f t="shared" si="31"/>
        <v>0</v>
      </c>
      <c r="Q269" s="197">
        <v>0</v>
      </c>
      <c r="R269" s="197">
        <f t="shared" si="32"/>
        <v>0</v>
      </c>
      <c r="S269" s="197">
        <v>0</v>
      </c>
      <c r="T269" s="198">
        <f t="shared" si="33"/>
        <v>0</v>
      </c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R269" s="199" t="s">
        <v>279</v>
      </c>
      <c r="AT269" s="199" t="s">
        <v>214</v>
      </c>
      <c r="AU269" s="199" t="s">
        <v>124</v>
      </c>
      <c r="AY269" s="16" t="s">
        <v>117</v>
      </c>
      <c r="BE269" s="200">
        <f t="shared" si="34"/>
        <v>0</v>
      </c>
      <c r="BF269" s="200">
        <f t="shared" si="35"/>
        <v>0</v>
      </c>
      <c r="BG269" s="200">
        <f t="shared" si="36"/>
        <v>0</v>
      </c>
      <c r="BH269" s="200">
        <f t="shared" si="37"/>
        <v>0</v>
      </c>
      <c r="BI269" s="200">
        <f t="shared" si="38"/>
        <v>0</v>
      </c>
      <c r="BJ269" s="16" t="s">
        <v>124</v>
      </c>
      <c r="BK269" s="200">
        <f t="shared" si="39"/>
        <v>0</v>
      </c>
      <c r="BL269" s="16" t="s">
        <v>274</v>
      </c>
      <c r="BM269" s="199" t="s">
        <v>528</v>
      </c>
    </row>
    <row r="270" spans="1:65" s="2" customFormat="1" ht="16.5" customHeight="1">
      <c r="A270" s="33"/>
      <c r="B270" s="34"/>
      <c r="C270" s="224" t="s">
        <v>529</v>
      </c>
      <c r="D270" s="224" t="s">
        <v>214</v>
      </c>
      <c r="E270" s="225" t="s">
        <v>530</v>
      </c>
      <c r="F270" s="226" t="s">
        <v>531</v>
      </c>
      <c r="G270" s="227" t="s">
        <v>273</v>
      </c>
      <c r="H270" s="228">
        <v>5</v>
      </c>
      <c r="I270" s="229"/>
      <c r="J270" s="230">
        <f t="shared" si="30"/>
        <v>0</v>
      </c>
      <c r="K270" s="231"/>
      <c r="L270" s="232"/>
      <c r="M270" s="233" t="s">
        <v>1</v>
      </c>
      <c r="N270" s="234" t="s">
        <v>41</v>
      </c>
      <c r="O270" s="71"/>
      <c r="P270" s="197">
        <f t="shared" si="31"/>
        <v>0</v>
      </c>
      <c r="Q270" s="197">
        <v>0</v>
      </c>
      <c r="R270" s="197">
        <f t="shared" si="32"/>
        <v>0</v>
      </c>
      <c r="S270" s="197">
        <v>0</v>
      </c>
      <c r="T270" s="198">
        <f t="shared" si="33"/>
        <v>0</v>
      </c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R270" s="199" t="s">
        <v>279</v>
      </c>
      <c r="AT270" s="199" t="s">
        <v>214</v>
      </c>
      <c r="AU270" s="199" t="s">
        <v>124</v>
      </c>
      <c r="AY270" s="16" t="s">
        <v>117</v>
      </c>
      <c r="BE270" s="200">
        <f t="shared" si="34"/>
        <v>0</v>
      </c>
      <c r="BF270" s="200">
        <f t="shared" si="35"/>
        <v>0</v>
      </c>
      <c r="BG270" s="200">
        <f t="shared" si="36"/>
        <v>0</v>
      </c>
      <c r="BH270" s="200">
        <f t="shared" si="37"/>
        <v>0</v>
      </c>
      <c r="BI270" s="200">
        <f t="shared" si="38"/>
        <v>0</v>
      </c>
      <c r="BJ270" s="16" t="s">
        <v>124</v>
      </c>
      <c r="BK270" s="200">
        <f t="shared" si="39"/>
        <v>0</v>
      </c>
      <c r="BL270" s="16" t="s">
        <v>274</v>
      </c>
      <c r="BM270" s="199" t="s">
        <v>532</v>
      </c>
    </row>
    <row r="271" spans="1:65" s="2" customFormat="1" ht="24.2" customHeight="1">
      <c r="A271" s="33"/>
      <c r="B271" s="34"/>
      <c r="C271" s="187" t="s">
        <v>533</v>
      </c>
      <c r="D271" s="187" t="s">
        <v>119</v>
      </c>
      <c r="E271" s="188" t="s">
        <v>534</v>
      </c>
      <c r="F271" s="189" t="s">
        <v>535</v>
      </c>
      <c r="G271" s="190" t="s">
        <v>273</v>
      </c>
      <c r="H271" s="191">
        <v>18</v>
      </c>
      <c r="I271" s="192"/>
      <c r="J271" s="193">
        <f t="shared" si="30"/>
        <v>0</v>
      </c>
      <c r="K271" s="194"/>
      <c r="L271" s="38"/>
      <c r="M271" s="195" t="s">
        <v>1</v>
      </c>
      <c r="N271" s="196" t="s">
        <v>41</v>
      </c>
      <c r="O271" s="71"/>
      <c r="P271" s="197">
        <f t="shared" si="31"/>
        <v>0</v>
      </c>
      <c r="Q271" s="197">
        <v>0</v>
      </c>
      <c r="R271" s="197">
        <f t="shared" si="32"/>
        <v>0</v>
      </c>
      <c r="S271" s="197">
        <v>0</v>
      </c>
      <c r="T271" s="198">
        <f t="shared" si="33"/>
        <v>0</v>
      </c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R271" s="199" t="s">
        <v>274</v>
      </c>
      <c r="AT271" s="199" t="s">
        <v>119</v>
      </c>
      <c r="AU271" s="199" t="s">
        <v>124</v>
      </c>
      <c r="AY271" s="16" t="s">
        <v>117</v>
      </c>
      <c r="BE271" s="200">
        <f t="shared" si="34"/>
        <v>0</v>
      </c>
      <c r="BF271" s="200">
        <f t="shared" si="35"/>
        <v>0</v>
      </c>
      <c r="BG271" s="200">
        <f t="shared" si="36"/>
        <v>0</v>
      </c>
      <c r="BH271" s="200">
        <f t="shared" si="37"/>
        <v>0</v>
      </c>
      <c r="BI271" s="200">
        <f t="shared" si="38"/>
        <v>0</v>
      </c>
      <c r="BJ271" s="16" t="s">
        <v>124</v>
      </c>
      <c r="BK271" s="200">
        <f t="shared" si="39"/>
        <v>0</v>
      </c>
      <c r="BL271" s="16" t="s">
        <v>274</v>
      </c>
      <c r="BM271" s="199" t="s">
        <v>536</v>
      </c>
    </row>
    <row r="272" spans="1:65" s="2" customFormat="1" ht="24.2" customHeight="1">
      <c r="A272" s="33"/>
      <c r="B272" s="34"/>
      <c r="C272" s="224" t="s">
        <v>537</v>
      </c>
      <c r="D272" s="224" t="s">
        <v>214</v>
      </c>
      <c r="E272" s="225" t="s">
        <v>538</v>
      </c>
      <c r="F272" s="226" t="s">
        <v>539</v>
      </c>
      <c r="G272" s="227" t="s">
        <v>273</v>
      </c>
      <c r="H272" s="228">
        <v>8</v>
      </c>
      <c r="I272" s="229"/>
      <c r="J272" s="230">
        <f t="shared" si="30"/>
        <v>0</v>
      </c>
      <c r="K272" s="231"/>
      <c r="L272" s="232"/>
      <c r="M272" s="233" t="s">
        <v>1</v>
      </c>
      <c r="N272" s="234" t="s">
        <v>41</v>
      </c>
      <c r="O272" s="71"/>
      <c r="P272" s="197">
        <f t="shared" si="31"/>
        <v>0</v>
      </c>
      <c r="Q272" s="197">
        <v>0</v>
      </c>
      <c r="R272" s="197">
        <f t="shared" si="32"/>
        <v>0</v>
      </c>
      <c r="S272" s="197">
        <v>0</v>
      </c>
      <c r="T272" s="198">
        <f t="shared" si="33"/>
        <v>0</v>
      </c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R272" s="199" t="s">
        <v>279</v>
      </c>
      <c r="AT272" s="199" t="s">
        <v>214</v>
      </c>
      <c r="AU272" s="199" t="s">
        <v>124</v>
      </c>
      <c r="AY272" s="16" t="s">
        <v>117</v>
      </c>
      <c r="BE272" s="200">
        <f t="shared" si="34"/>
        <v>0</v>
      </c>
      <c r="BF272" s="200">
        <f t="shared" si="35"/>
        <v>0</v>
      </c>
      <c r="BG272" s="200">
        <f t="shared" si="36"/>
        <v>0</v>
      </c>
      <c r="BH272" s="200">
        <f t="shared" si="37"/>
        <v>0</v>
      </c>
      <c r="BI272" s="200">
        <f t="shared" si="38"/>
        <v>0</v>
      </c>
      <c r="BJ272" s="16" t="s">
        <v>124</v>
      </c>
      <c r="BK272" s="200">
        <f t="shared" si="39"/>
        <v>0</v>
      </c>
      <c r="BL272" s="16" t="s">
        <v>274</v>
      </c>
      <c r="BM272" s="199" t="s">
        <v>540</v>
      </c>
    </row>
    <row r="273" spans="1:65" s="2" customFormat="1" ht="24.2" customHeight="1">
      <c r="A273" s="33"/>
      <c r="B273" s="34"/>
      <c r="C273" s="224" t="s">
        <v>541</v>
      </c>
      <c r="D273" s="224" t="s">
        <v>214</v>
      </c>
      <c r="E273" s="225" t="s">
        <v>542</v>
      </c>
      <c r="F273" s="226" t="s">
        <v>543</v>
      </c>
      <c r="G273" s="227" t="s">
        <v>273</v>
      </c>
      <c r="H273" s="228">
        <v>5</v>
      </c>
      <c r="I273" s="229"/>
      <c r="J273" s="230">
        <f t="shared" si="30"/>
        <v>0</v>
      </c>
      <c r="K273" s="231"/>
      <c r="L273" s="232"/>
      <c r="M273" s="233" t="s">
        <v>1</v>
      </c>
      <c r="N273" s="234" t="s">
        <v>41</v>
      </c>
      <c r="O273" s="71"/>
      <c r="P273" s="197">
        <f t="shared" si="31"/>
        <v>0</v>
      </c>
      <c r="Q273" s="197">
        <v>0</v>
      </c>
      <c r="R273" s="197">
        <f t="shared" si="32"/>
        <v>0</v>
      </c>
      <c r="S273" s="197">
        <v>0</v>
      </c>
      <c r="T273" s="198">
        <f t="shared" si="33"/>
        <v>0</v>
      </c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R273" s="199" t="s">
        <v>279</v>
      </c>
      <c r="AT273" s="199" t="s">
        <v>214</v>
      </c>
      <c r="AU273" s="199" t="s">
        <v>124</v>
      </c>
      <c r="AY273" s="16" t="s">
        <v>117</v>
      </c>
      <c r="BE273" s="200">
        <f t="shared" si="34"/>
        <v>0</v>
      </c>
      <c r="BF273" s="200">
        <f t="shared" si="35"/>
        <v>0</v>
      </c>
      <c r="BG273" s="200">
        <f t="shared" si="36"/>
        <v>0</v>
      </c>
      <c r="BH273" s="200">
        <f t="shared" si="37"/>
        <v>0</v>
      </c>
      <c r="BI273" s="200">
        <f t="shared" si="38"/>
        <v>0</v>
      </c>
      <c r="BJ273" s="16" t="s">
        <v>124</v>
      </c>
      <c r="BK273" s="200">
        <f t="shared" si="39"/>
        <v>0</v>
      </c>
      <c r="BL273" s="16" t="s">
        <v>274</v>
      </c>
      <c r="BM273" s="199" t="s">
        <v>544</v>
      </c>
    </row>
    <row r="274" spans="1:65" s="2" customFormat="1" ht="24.2" customHeight="1">
      <c r="A274" s="33"/>
      <c r="B274" s="34"/>
      <c r="C274" s="224" t="s">
        <v>545</v>
      </c>
      <c r="D274" s="224" t="s">
        <v>214</v>
      </c>
      <c r="E274" s="225" t="s">
        <v>546</v>
      </c>
      <c r="F274" s="226" t="s">
        <v>547</v>
      </c>
      <c r="G274" s="227" t="s">
        <v>273</v>
      </c>
      <c r="H274" s="228">
        <v>5</v>
      </c>
      <c r="I274" s="229"/>
      <c r="J274" s="230">
        <f t="shared" si="30"/>
        <v>0</v>
      </c>
      <c r="K274" s="231"/>
      <c r="L274" s="232"/>
      <c r="M274" s="233" t="s">
        <v>1</v>
      </c>
      <c r="N274" s="234" t="s">
        <v>41</v>
      </c>
      <c r="O274" s="71"/>
      <c r="P274" s="197">
        <f t="shared" si="31"/>
        <v>0</v>
      </c>
      <c r="Q274" s="197">
        <v>0</v>
      </c>
      <c r="R274" s="197">
        <f t="shared" si="32"/>
        <v>0</v>
      </c>
      <c r="S274" s="197">
        <v>0</v>
      </c>
      <c r="T274" s="198">
        <f t="shared" si="33"/>
        <v>0</v>
      </c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R274" s="199" t="s">
        <v>279</v>
      </c>
      <c r="AT274" s="199" t="s">
        <v>214</v>
      </c>
      <c r="AU274" s="199" t="s">
        <v>124</v>
      </c>
      <c r="AY274" s="16" t="s">
        <v>117</v>
      </c>
      <c r="BE274" s="200">
        <f t="shared" si="34"/>
        <v>0</v>
      </c>
      <c r="BF274" s="200">
        <f t="shared" si="35"/>
        <v>0</v>
      </c>
      <c r="BG274" s="200">
        <f t="shared" si="36"/>
        <v>0</v>
      </c>
      <c r="BH274" s="200">
        <f t="shared" si="37"/>
        <v>0</v>
      </c>
      <c r="BI274" s="200">
        <f t="shared" si="38"/>
        <v>0</v>
      </c>
      <c r="BJ274" s="16" t="s">
        <v>124</v>
      </c>
      <c r="BK274" s="200">
        <f t="shared" si="39"/>
        <v>0</v>
      </c>
      <c r="BL274" s="16" t="s">
        <v>274</v>
      </c>
      <c r="BM274" s="199" t="s">
        <v>548</v>
      </c>
    </row>
    <row r="275" spans="1:65" s="2" customFormat="1" ht="33" customHeight="1">
      <c r="A275" s="33"/>
      <c r="B275" s="34"/>
      <c r="C275" s="187" t="s">
        <v>549</v>
      </c>
      <c r="D275" s="187" t="s">
        <v>119</v>
      </c>
      <c r="E275" s="188" t="s">
        <v>550</v>
      </c>
      <c r="F275" s="189" t="s">
        <v>551</v>
      </c>
      <c r="G275" s="190" t="s">
        <v>143</v>
      </c>
      <c r="H275" s="191">
        <v>1</v>
      </c>
      <c r="I275" s="192"/>
      <c r="J275" s="193">
        <f t="shared" si="30"/>
        <v>0</v>
      </c>
      <c r="K275" s="194"/>
      <c r="L275" s="38"/>
      <c r="M275" s="195" t="s">
        <v>1</v>
      </c>
      <c r="N275" s="196" t="s">
        <v>41</v>
      </c>
      <c r="O275" s="71"/>
      <c r="P275" s="197">
        <f t="shared" si="31"/>
        <v>0</v>
      </c>
      <c r="Q275" s="197">
        <v>0</v>
      </c>
      <c r="R275" s="197">
        <f t="shared" si="32"/>
        <v>0</v>
      </c>
      <c r="S275" s="197">
        <v>7.6480000000000006E-2</v>
      </c>
      <c r="T275" s="198">
        <f t="shared" si="33"/>
        <v>7.6480000000000006E-2</v>
      </c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R275" s="199" t="s">
        <v>193</v>
      </c>
      <c r="AT275" s="199" t="s">
        <v>119</v>
      </c>
      <c r="AU275" s="199" t="s">
        <v>124</v>
      </c>
      <c r="AY275" s="16" t="s">
        <v>117</v>
      </c>
      <c r="BE275" s="200">
        <f t="shared" si="34"/>
        <v>0</v>
      </c>
      <c r="BF275" s="200">
        <f t="shared" si="35"/>
        <v>0</v>
      </c>
      <c r="BG275" s="200">
        <f t="shared" si="36"/>
        <v>0</v>
      </c>
      <c r="BH275" s="200">
        <f t="shared" si="37"/>
        <v>0</v>
      </c>
      <c r="BI275" s="200">
        <f t="shared" si="38"/>
        <v>0</v>
      </c>
      <c r="BJ275" s="16" t="s">
        <v>124</v>
      </c>
      <c r="BK275" s="200">
        <f t="shared" si="39"/>
        <v>0</v>
      </c>
      <c r="BL275" s="16" t="s">
        <v>193</v>
      </c>
      <c r="BM275" s="199" t="s">
        <v>552</v>
      </c>
    </row>
    <row r="276" spans="1:65" s="2" customFormat="1" ht="24.2" customHeight="1">
      <c r="A276" s="33"/>
      <c r="B276" s="34"/>
      <c r="C276" s="187" t="s">
        <v>553</v>
      </c>
      <c r="D276" s="187" t="s">
        <v>119</v>
      </c>
      <c r="E276" s="188" t="s">
        <v>554</v>
      </c>
      <c r="F276" s="189" t="s">
        <v>555</v>
      </c>
      <c r="G276" s="190" t="s">
        <v>143</v>
      </c>
      <c r="H276" s="191">
        <v>164</v>
      </c>
      <c r="I276" s="192"/>
      <c r="J276" s="193">
        <f t="shared" si="30"/>
        <v>0</v>
      </c>
      <c r="K276" s="194"/>
      <c r="L276" s="38"/>
      <c r="M276" s="195" t="s">
        <v>1</v>
      </c>
      <c r="N276" s="196" t="s">
        <v>41</v>
      </c>
      <c r="O276" s="71"/>
      <c r="P276" s="197">
        <f t="shared" si="31"/>
        <v>0</v>
      </c>
      <c r="Q276" s="197">
        <v>0</v>
      </c>
      <c r="R276" s="197">
        <f t="shared" si="32"/>
        <v>0</v>
      </c>
      <c r="S276" s="197">
        <v>6.7000000000000002E-3</v>
      </c>
      <c r="T276" s="198">
        <f t="shared" si="33"/>
        <v>1.0988</v>
      </c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R276" s="199" t="s">
        <v>193</v>
      </c>
      <c r="AT276" s="199" t="s">
        <v>119</v>
      </c>
      <c r="AU276" s="199" t="s">
        <v>124</v>
      </c>
      <c r="AY276" s="16" t="s">
        <v>117</v>
      </c>
      <c r="BE276" s="200">
        <f t="shared" si="34"/>
        <v>0</v>
      </c>
      <c r="BF276" s="200">
        <f t="shared" si="35"/>
        <v>0</v>
      </c>
      <c r="BG276" s="200">
        <f t="shared" si="36"/>
        <v>0</v>
      </c>
      <c r="BH276" s="200">
        <f t="shared" si="37"/>
        <v>0</v>
      </c>
      <c r="BI276" s="200">
        <f t="shared" si="38"/>
        <v>0</v>
      </c>
      <c r="BJ276" s="16" t="s">
        <v>124</v>
      </c>
      <c r="BK276" s="200">
        <f t="shared" si="39"/>
        <v>0</v>
      </c>
      <c r="BL276" s="16" t="s">
        <v>193</v>
      </c>
      <c r="BM276" s="199" t="s">
        <v>556</v>
      </c>
    </row>
    <row r="277" spans="1:65" s="13" customFormat="1">
      <c r="B277" s="201"/>
      <c r="C277" s="202"/>
      <c r="D277" s="203" t="s">
        <v>126</v>
      </c>
      <c r="E277" s="204" t="s">
        <v>1</v>
      </c>
      <c r="F277" s="205" t="s">
        <v>557</v>
      </c>
      <c r="G277" s="202"/>
      <c r="H277" s="206">
        <v>150</v>
      </c>
      <c r="I277" s="207"/>
      <c r="J277" s="202"/>
      <c r="K277" s="202"/>
      <c r="L277" s="208"/>
      <c r="M277" s="209"/>
      <c r="N277" s="210"/>
      <c r="O277" s="210"/>
      <c r="P277" s="210"/>
      <c r="Q277" s="210"/>
      <c r="R277" s="210"/>
      <c r="S277" s="210"/>
      <c r="T277" s="211"/>
      <c r="AT277" s="212" t="s">
        <v>126</v>
      </c>
      <c r="AU277" s="212" t="s">
        <v>124</v>
      </c>
      <c r="AV277" s="13" t="s">
        <v>124</v>
      </c>
      <c r="AW277" s="13" t="s">
        <v>31</v>
      </c>
      <c r="AX277" s="13" t="s">
        <v>75</v>
      </c>
      <c r="AY277" s="212" t="s">
        <v>117</v>
      </c>
    </row>
    <row r="278" spans="1:65" s="13" customFormat="1">
      <c r="B278" s="201"/>
      <c r="C278" s="202"/>
      <c r="D278" s="203" t="s">
        <v>126</v>
      </c>
      <c r="E278" s="204" t="s">
        <v>1</v>
      </c>
      <c r="F278" s="205" t="s">
        <v>558</v>
      </c>
      <c r="G278" s="202"/>
      <c r="H278" s="206">
        <v>14</v>
      </c>
      <c r="I278" s="207"/>
      <c r="J278" s="202"/>
      <c r="K278" s="202"/>
      <c r="L278" s="208"/>
      <c r="M278" s="209"/>
      <c r="N278" s="210"/>
      <c r="O278" s="210"/>
      <c r="P278" s="210"/>
      <c r="Q278" s="210"/>
      <c r="R278" s="210"/>
      <c r="S278" s="210"/>
      <c r="T278" s="211"/>
      <c r="AT278" s="212" t="s">
        <v>126</v>
      </c>
      <c r="AU278" s="212" t="s">
        <v>124</v>
      </c>
      <c r="AV278" s="13" t="s">
        <v>124</v>
      </c>
      <c r="AW278" s="13" t="s">
        <v>31</v>
      </c>
      <c r="AX278" s="13" t="s">
        <v>75</v>
      </c>
      <c r="AY278" s="212" t="s">
        <v>117</v>
      </c>
    </row>
    <row r="279" spans="1:65" s="14" customFormat="1">
      <c r="B279" s="213"/>
      <c r="C279" s="214"/>
      <c r="D279" s="203" t="s">
        <v>126</v>
      </c>
      <c r="E279" s="215" t="s">
        <v>1</v>
      </c>
      <c r="F279" s="216" t="s">
        <v>213</v>
      </c>
      <c r="G279" s="214"/>
      <c r="H279" s="217">
        <v>164</v>
      </c>
      <c r="I279" s="218"/>
      <c r="J279" s="214"/>
      <c r="K279" s="214"/>
      <c r="L279" s="219"/>
      <c r="M279" s="220"/>
      <c r="N279" s="221"/>
      <c r="O279" s="221"/>
      <c r="P279" s="221"/>
      <c r="Q279" s="221"/>
      <c r="R279" s="221"/>
      <c r="S279" s="221"/>
      <c r="T279" s="222"/>
      <c r="AT279" s="223" t="s">
        <v>126</v>
      </c>
      <c r="AU279" s="223" t="s">
        <v>124</v>
      </c>
      <c r="AV279" s="14" t="s">
        <v>123</v>
      </c>
      <c r="AW279" s="14" t="s">
        <v>31</v>
      </c>
      <c r="AX279" s="14" t="s">
        <v>80</v>
      </c>
      <c r="AY279" s="223" t="s">
        <v>117</v>
      </c>
    </row>
    <row r="280" spans="1:65" s="2" customFormat="1" ht="24.2" customHeight="1">
      <c r="A280" s="33"/>
      <c r="B280" s="34"/>
      <c r="C280" s="187" t="s">
        <v>559</v>
      </c>
      <c r="D280" s="187" t="s">
        <v>119</v>
      </c>
      <c r="E280" s="188" t="s">
        <v>560</v>
      </c>
      <c r="F280" s="189" t="s">
        <v>561</v>
      </c>
      <c r="G280" s="190" t="s">
        <v>273</v>
      </c>
      <c r="H280" s="191">
        <v>50</v>
      </c>
      <c r="I280" s="192"/>
      <c r="J280" s="193">
        <f t="shared" ref="J280:J310" si="40">ROUND(I280*H280,2)</f>
        <v>0</v>
      </c>
      <c r="K280" s="194"/>
      <c r="L280" s="38"/>
      <c r="M280" s="195" t="s">
        <v>1</v>
      </c>
      <c r="N280" s="196" t="s">
        <v>41</v>
      </c>
      <c r="O280" s="71"/>
      <c r="P280" s="197">
        <f t="shared" ref="P280:P310" si="41">O280*H280</f>
        <v>0</v>
      </c>
      <c r="Q280" s="197">
        <v>0</v>
      </c>
      <c r="R280" s="197">
        <f t="shared" ref="R280:R310" si="42">Q280*H280</f>
        <v>0</v>
      </c>
      <c r="S280" s="197">
        <v>0</v>
      </c>
      <c r="T280" s="198">
        <f t="shared" ref="T280:T310" si="43">S280*H280</f>
        <v>0</v>
      </c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R280" s="199" t="s">
        <v>193</v>
      </c>
      <c r="AT280" s="199" t="s">
        <v>119</v>
      </c>
      <c r="AU280" s="199" t="s">
        <v>124</v>
      </c>
      <c r="AY280" s="16" t="s">
        <v>117</v>
      </c>
      <c r="BE280" s="200">
        <f t="shared" ref="BE280:BE310" si="44">IF(N280="základná",J280,0)</f>
        <v>0</v>
      </c>
      <c r="BF280" s="200">
        <f t="shared" ref="BF280:BF310" si="45">IF(N280="znížená",J280,0)</f>
        <v>0</v>
      </c>
      <c r="BG280" s="200">
        <f t="shared" ref="BG280:BG310" si="46">IF(N280="zákl. prenesená",J280,0)</f>
        <v>0</v>
      </c>
      <c r="BH280" s="200">
        <f t="shared" ref="BH280:BH310" si="47">IF(N280="zníž. prenesená",J280,0)</f>
        <v>0</v>
      </c>
      <c r="BI280" s="200">
        <f t="shared" ref="BI280:BI310" si="48">IF(N280="nulová",J280,0)</f>
        <v>0</v>
      </c>
      <c r="BJ280" s="16" t="s">
        <v>124</v>
      </c>
      <c r="BK280" s="200">
        <f t="shared" ref="BK280:BK310" si="49">ROUND(I280*H280,2)</f>
        <v>0</v>
      </c>
      <c r="BL280" s="16" t="s">
        <v>193</v>
      </c>
      <c r="BM280" s="199" t="s">
        <v>562</v>
      </c>
    </row>
    <row r="281" spans="1:65" s="2" customFormat="1" ht="24.2" customHeight="1">
      <c r="A281" s="33"/>
      <c r="B281" s="34"/>
      <c r="C281" s="187" t="s">
        <v>563</v>
      </c>
      <c r="D281" s="187" t="s">
        <v>119</v>
      </c>
      <c r="E281" s="188" t="s">
        <v>564</v>
      </c>
      <c r="F281" s="189" t="s">
        <v>565</v>
      </c>
      <c r="G281" s="190" t="s">
        <v>273</v>
      </c>
      <c r="H281" s="191">
        <v>20</v>
      </c>
      <c r="I281" s="192"/>
      <c r="J281" s="193">
        <f t="shared" si="40"/>
        <v>0</v>
      </c>
      <c r="K281" s="194"/>
      <c r="L281" s="38"/>
      <c r="M281" s="195" t="s">
        <v>1</v>
      </c>
      <c r="N281" s="196" t="s">
        <v>41</v>
      </c>
      <c r="O281" s="71"/>
      <c r="P281" s="197">
        <f t="shared" si="41"/>
        <v>0</v>
      </c>
      <c r="Q281" s="197">
        <v>9.8999999999999999E-4</v>
      </c>
      <c r="R281" s="197">
        <f t="shared" si="42"/>
        <v>1.9799999999999998E-2</v>
      </c>
      <c r="S281" s="197">
        <v>0</v>
      </c>
      <c r="T281" s="198">
        <f t="shared" si="43"/>
        <v>0</v>
      </c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R281" s="199" t="s">
        <v>193</v>
      </c>
      <c r="AT281" s="199" t="s">
        <v>119</v>
      </c>
      <c r="AU281" s="199" t="s">
        <v>124</v>
      </c>
      <c r="AY281" s="16" t="s">
        <v>117</v>
      </c>
      <c r="BE281" s="200">
        <f t="shared" si="44"/>
        <v>0</v>
      </c>
      <c r="BF281" s="200">
        <f t="shared" si="45"/>
        <v>0</v>
      </c>
      <c r="BG281" s="200">
        <f t="shared" si="46"/>
        <v>0</v>
      </c>
      <c r="BH281" s="200">
        <f t="shared" si="47"/>
        <v>0</v>
      </c>
      <c r="BI281" s="200">
        <f t="shared" si="48"/>
        <v>0</v>
      </c>
      <c r="BJ281" s="16" t="s">
        <v>124</v>
      </c>
      <c r="BK281" s="200">
        <f t="shared" si="49"/>
        <v>0</v>
      </c>
      <c r="BL281" s="16" t="s">
        <v>193</v>
      </c>
      <c r="BM281" s="199" t="s">
        <v>566</v>
      </c>
    </row>
    <row r="282" spans="1:65" s="2" customFormat="1" ht="33" customHeight="1">
      <c r="A282" s="33"/>
      <c r="B282" s="34"/>
      <c r="C282" s="187" t="s">
        <v>567</v>
      </c>
      <c r="D282" s="187" t="s">
        <v>119</v>
      </c>
      <c r="E282" s="188" t="s">
        <v>568</v>
      </c>
      <c r="F282" s="189" t="s">
        <v>569</v>
      </c>
      <c r="G282" s="190" t="s">
        <v>273</v>
      </c>
      <c r="H282" s="191">
        <v>20</v>
      </c>
      <c r="I282" s="192"/>
      <c r="J282" s="193">
        <f t="shared" si="40"/>
        <v>0</v>
      </c>
      <c r="K282" s="194"/>
      <c r="L282" s="38"/>
      <c r="M282" s="195" t="s">
        <v>1</v>
      </c>
      <c r="N282" s="196" t="s">
        <v>41</v>
      </c>
      <c r="O282" s="71"/>
      <c r="P282" s="197">
        <f t="shared" si="41"/>
        <v>0</v>
      </c>
      <c r="Q282" s="197">
        <v>0</v>
      </c>
      <c r="R282" s="197">
        <f t="shared" si="42"/>
        <v>0</v>
      </c>
      <c r="S282" s="197">
        <v>0</v>
      </c>
      <c r="T282" s="198">
        <f t="shared" si="43"/>
        <v>0</v>
      </c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R282" s="199" t="s">
        <v>193</v>
      </c>
      <c r="AT282" s="199" t="s">
        <v>119</v>
      </c>
      <c r="AU282" s="199" t="s">
        <v>124</v>
      </c>
      <c r="AY282" s="16" t="s">
        <v>117</v>
      </c>
      <c r="BE282" s="200">
        <f t="shared" si="44"/>
        <v>0</v>
      </c>
      <c r="BF282" s="200">
        <f t="shared" si="45"/>
        <v>0</v>
      </c>
      <c r="BG282" s="200">
        <f t="shared" si="46"/>
        <v>0</v>
      </c>
      <c r="BH282" s="200">
        <f t="shared" si="47"/>
        <v>0</v>
      </c>
      <c r="BI282" s="200">
        <f t="shared" si="48"/>
        <v>0</v>
      </c>
      <c r="BJ282" s="16" t="s">
        <v>124</v>
      </c>
      <c r="BK282" s="200">
        <f t="shared" si="49"/>
        <v>0</v>
      </c>
      <c r="BL282" s="16" t="s">
        <v>193</v>
      </c>
      <c r="BM282" s="199" t="s">
        <v>570</v>
      </c>
    </row>
    <row r="283" spans="1:65" s="2" customFormat="1" ht="24.2" customHeight="1">
      <c r="A283" s="33"/>
      <c r="B283" s="34"/>
      <c r="C283" s="187" t="s">
        <v>571</v>
      </c>
      <c r="D283" s="187" t="s">
        <v>119</v>
      </c>
      <c r="E283" s="188" t="s">
        <v>572</v>
      </c>
      <c r="F283" s="189" t="s">
        <v>573</v>
      </c>
      <c r="G283" s="190" t="s">
        <v>273</v>
      </c>
      <c r="H283" s="191">
        <v>10</v>
      </c>
      <c r="I283" s="192"/>
      <c r="J283" s="193">
        <f t="shared" si="40"/>
        <v>0</v>
      </c>
      <c r="K283" s="194"/>
      <c r="L283" s="38"/>
      <c r="M283" s="195" t="s">
        <v>1</v>
      </c>
      <c r="N283" s="196" t="s">
        <v>41</v>
      </c>
      <c r="O283" s="71"/>
      <c r="P283" s="197">
        <f t="shared" si="41"/>
        <v>0</v>
      </c>
      <c r="Q283" s="197">
        <v>0</v>
      </c>
      <c r="R283" s="197">
        <f t="shared" si="42"/>
        <v>0</v>
      </c>
      <c r="S283" s="197">
        <v>5.1599999999999997E-3</v>
      </c>
      <c r="T283" s="198">
        <f t="shared" si="43"/>
        <v>5.1599999999999993E-2</v>
      </c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R283" s="199" t="s">
        <v>193</v>
      </c>
      <c r="AT283" s="199" t="s">
        <v>119</v>
      </c>
      <c r="AU283" s="199" t="s">
        <v>124</v>
      </c>
      <c r="AY283" s="16" t="s">
        <v>117</v>
      </c>
      <c r="BE283" s="200">
        <f t="shared" si="44"/>
        <v>0</v>
      </c>
      <c r="BF283" s="200">
        <f t="shared" si="45"/>
        <v>0</v>
      </c>
      <c r="BG283" s="200">
        <f t="shared" si="46"/>
        <v>0</v>
      </c>
      <c r="BH283" s="200">
        <f t="shared" si="47"/>
        <v>0</v>
      </c>
      <c r="BI283" s="200">
        <f t="shared" si="48"/>
        <v>0</v>
      </c>
      <c r="BJ283" s="16" t="s">
        <v>124</v>
      </c>
      <c r="BK283" s="200">
        <f t="shared" si="49"/>
        <v>0</v>
      </c>
      <c r="BL283" s="16" t="s">
        <v>193</v>
      </c>
      <c r="BM283" s="199" t="s">
        <v>574</v>
      </c>
    </row>
    <row r="284" spans="1:65" s="2" customFormat="1" ht="24.2" customHeight="1">
      <c r="A284" s="33"/>
      <c r="B284" s="34"/>
      <c r="C284" s="187" t="s">
        <v>367</v>
      </c>
      <c r="D284" s="187" t="s">
        <v>119</v>
      </c>
      <c r="E284" s="188" t="s">
        <v>575</v>
      </c>
      <c r="F284" s="189" t="s">
        <v>576</v>
      </c>
      <c r="G284" s="190" t="s">
        <v>273</v>
      </c>
      <c r="H284" s="191">
        <v>20</v>
      </c>
      <c r="I284" s="192"/>
      <c r="J284" s="193">
        <f t="shared" si="40"/>
        <v>0</v>
      </c>
      <c r="K284" s="194"/>
      <c r="L284" s="38"/>
      <c r="M284" s="195" t="s">
        <v>1</v>
      </c>
      <c r="N284" s="196" t="s">
        <v>41</v>
      </c>
      <c r="O284" s="71"/>
      <c r="P284" s="197">
        <f t="shared" si="41"/>
        <v>0</v>
      </c>
      <c r="Q284" s="197">
        <v>0</v>
      </c>
      <c r="R284" s="197">
        <f t="shared" si="42"/>
        <v>0</v>
      </c>
      <c r="S284" s="197">
        <v>1.4599999999999999E-3</v>
      </c>
      <c r="T284" s="198">
        <f t="shared" si="43"/>
        <v>2.9199999999999997E-2</v>
      </c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R284" s="199" t="s">
        <v>193</v>
      </c>
      <c r="AT284" s="199" t="s">
        <v>119</v>
      </c>
      <c r="AU284" s="199" t="s">
        <v>124</v>
      </c>
      <c r="AY284" s="16" t="s">
        <v>117</v>
      </c>
      <c r="BE284" s="200">
        <f t="shared" si="44"/>
        <v>0</v>
      </c>
      <c r="BF284" s="200">
        <f t="shared" si="45"/>
        <v>0</v>
      </c>
      <c r="BG284" s="200">
        <f t="shared" si="46"/>
        <v>0</v>
      </c>
      <c r="BH284" s="200">
        <f t="shared" si="47"/>
        <v>0</v>
      </c>
      <c r="BI284" s="200">
        <f t="shared" si="48"/>
        <v>0</v>
      </c>
      <c r="BJ284" s="16" t="s">
        <v>124</v>
      </c>
      <c r="BK284" s="200">
        <f t="shared" si="49"/>
        <v>0</v>
      </c>
      <c r="BL284" s="16" t="s">
        <v>193</v>
      </c>
      <c r="BM284" s="199" t="s">
        <v>577</v>
      </c>
    </row>
    <row r="285" spans="1:65" s="2" customFormat="1" ht="24.2" customHeight="1">
      <c r="A285" s="33"/>
      <c r="B285" s="34"/>
      <c r="C285" s="187" t="s">
        <v>578</v>
      </c>
      <c r="D285" s="187" t="s">
        <v>119</v>
      </c>
      <c r="E285" s="188" t="s">
        <v>579</v>
      </c>
      <c r="F285" s="189" t="s">
        <v>580</v>
      </c>
      <c r="G285" s="190" t="s">
        <v>273</v>
      </c>
      <c r="H285" s="191">
        <v>3</v>
      </c>
      <c r="I285" s="192"/>
      <c r="J285" s="193">
        <f t="shared" si="40"/>
        <v>0</v>
      </c>
      <c r="K285" s="194"/>
      <c r="L285" s="38"/>
      <c r="M285" s="195" t="s">
        <v>1</v>
      </c>
      <c r="N285" s="196" t="s">
        <v>41</v>
      </c>
      <c r="O285" s="71"/>
      <c r="P285" s="197">
        <f t="shared" si="41"/>
        <v>0</v>
      </c>
      <c r="Q285" s="197">
        <v>2.0000000000000002E-5</v>
      </c>
      <c r="R285" s="197">
        <f t="shared" si="42"/>
        <v>6.0000000000000008E-5</v>
      </c>
      <c r="S285" s="197">
        <v>0</v>
      </c>
      <c r="T285" s="198">
        <f t="shared" si="43"/>
        <v>0</v>
      </c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R285" s="199" t="s">
        <v>193</v>
      </c>
      <c r="AT285" s="199" t="s">
        <v>119</v>
      </c>
      <c r="AU285" s="199" t="s">
        <v>124</v>
      </c>
      <c r="AY285" s="16" t="s">
        <v>117</v>
      </c>
      <c r="BE285" s="200">
        <f t="shared" si="44"/>
        <v>0</v>
      </c>
      <c r="BF285" s="200">
        <f t="shared" si="45"/>
        <v>0</v>
      </c>
      <c r="BG285" s="200">
        <f t="shared" si="46"/>
        <v>0</v>
      </c>
      <c r="BH285" s="200">
        <f t="shared" si="47"/>
        <v>0</v>
      </c>
      <c r="BI285" s="200">
        <f t="shared" si="48"/>
        <v>0</v>
      </c>
      <c r="BJ285" s="16" t="s">
        <v>124</v>
      </c>
      <c r="BK285" s="200">
        <f t="shared" si="49"/>
        <v>0</v>
      </c>
      <c r="BL285" s="16" t="s">
        <v>193</v>
      </c>
      <c r="BM285" s="199" t="s">
        <v>581</v>
      </c>
    </row>
    <row r="286" spans="1:65" s="2" customFormat="1" ht="16.5" customHeight="1">
      <c r="A286" s="33"/>
      <c r="B286" s="34"/>
      <c r="C286" s="224" t="s">
        <v>582</v>
      </c>
      <c r="D286" s="224" t="s">
        <v>214</v>
      </c>
      <c r="E286" s="225" t="s">
        <v>583</v>
      </c>
      <c r="F286" s="226" t="s">
        <v>584</v>
      </c>
      <c r="G286" s="227" t="s">
        <v>273</v>
      </c>
      <c r="H286" s="228">
        <v>3</v>
      </c>
      <c r="I286" s="229"/>
      <c r="J286" s="230">
        <f t="shared" si="40"/>
        <v>0</v>
      </c>
      <c r="K286" s="231"/>
      <c r="L286" s="232"/>
      <c r="M286" s="233" t="s">
        <v>1</v>
      </c>
      <c r="N286" s="234" t="s">
        <v>41</v>
      </c>
      <c r="O286" s="71"/>
      <c r="P286" s="197">
        <f t="shared" si="41"/>
        <v>0</v>
      </c>
      <c r="Q286" s="197">
        <v>8.0000000000000007E-5</v>
      </c>
      <c r="R286" s="197">
        <f t="shared" si="42"/>
        <v>2.4000000000000003E-4</v>
      </c>
      <c r="S286" s="197">
        <v>0</v>
      </c>
      <c r="T286" s="198">
        <f t="shared" si="43"/>
        <v>0</v>
      </c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R286" s="199" t="s">
        <v>281</v>
      </c>
      <c r="AT286" s="199" t="s">
        <v>214</v>
      </c>
      <c r="AU286" s="199" t="s">
        <v>124</v>
      </c>
      <c r="AY286" s="16" t="s">
        <v>117</v>
      </c>
      <c r="BE286" s="200">
        <f t="shared" si="44"/>
        <v>0</v>
      </c>
      <c r="BF286" s="200">
        <f t="shared" si="45"/>
        <v>0</v>
      </c>
      <c r="BG286" s="200">
        <f t="shared" si="46"/>
        <v>0</v>
      </c>
      <c r="BH286" s="200">
        <f t="shared" si="47"/>
        <v>0</v>
      </c>
      <c r="BI286" s="200">
        <f t="shared" si="48"/>
        <v>0</v>
      </c>
      <c r="BJ286" s="16" t="s">
        <v>124</v>
      </c>
      <c r="BK286" s="200">
        <f t="shared" si="49"/>
        <v>0</v>
      </c>
      <c r="BL286" s="16" t="s">
        <v>193</v>
      </c>
      <c r="BM286" s="199" t="s">
        <v>585</v>
      </c>
    </row>
    <row r="287" spans="1:65" s="2" customFormat="1" ht="16.5" customHeight="1">
      <c r="A287" s="33"/>
      <c r="B287" s="34"/>
      <c r="C287" s="224" t="s">
        <v>586</v>
      </c>
      <c r="D287" s="224" t="s">
        <v>214</v>
      </c>
      <c r="E287" s="225" t="s">
        <v>587</v>
      </c>
      <c r="F287" s="226" t="s">
        <v>588</v>
      </c>
      <c r="G287" s="227" t="s">
        <v>273</v>
      </c>
      <c r="H287" s="228">
        <v>3</v>
      </c>
      <c r="I287" s="229"/>
      <c r="J287" s="230">
        <f t="shared" si="40"/>
        <v>0</v>
      </c>
      <c r="K287" s="231"/>
      <c r="L287" s="232"/>
      <c r="M287" s="233" t="s">
        <v>1</v>
      </c>
      <c r="N287" s="234" t="s">
        <v>41</v>
      </c>
      <c r="O287" s="71"/>
      <c r="P287" s="197">
        <f t="shared" si="41"/>
        <v>0</v>
      </c>
      <c r="Q287" s="197">
        <v>1.2E-4</v>
      </c>
      <c r="R287" s="197">
        <f t="shared" si="42"/>
        <v>3.6000000000000002E-4</v>
      </c>
      <c r="S287" s="197">
        <v>0</v>
      </c>
      <c r="T287" s="198">
        <f t="shared" si="43"/>
        <v>0</v>
      </c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R287" s="199" t="s">
        <v>281</v>
      </c>
      <c r="AT287" s="199" t="s">
        <v>214</v>
      </c>
      <c r="AU287" s="199" t="s">
        <v>124</v>
      </c>
      <c r="AY287" s="16" t="s">
        <v>117</v>
      </c>
      <c r="BE287" s="200">
        <f t="shared" si="44"/>
        <v>0</v>
      </c>
      <c r="BF287" s="200">
        <f t="shared" si="45"/>
        <v>0</v>
      </c>
      <c r="BG287" s="200">
        <f t="shared" si="46"/>
        <v>0</v>
      </c>
      <c r="BH287" s="200">
        <f t="shared" si="47"/>
        <v>0</v>
      </c>
      <c r="BI287" s="200">
        <f t="shared" si="48"/>
        <v>0</v>
      </c>
      <c r="BJ287" s="16" t="s">
        <v>124</v>
      </c>
      <c r="BK287" s="200">
        <f t="shared" si="49"/>
        <v>0</v>
      </c>
      <c r="BL287" s="16" t="s">
        <v>193</v>
      </c>
      <c r="BM287" s="199" t="s">
        <v>589</v>
      </c>
    </row>
    <row r="288" spans="1:65" s="2" customFormat="1" ht="24.2" customHeight="1">
      <c r="A288" s="33"/>
      <c r="B288" s="34"/>
      <c r="C288" s="187" t="s">
        <v>590</v>
      </c>
      <c r="D288" s="187" t="s">
        <v>119</v>
      </c>
      <c r="E288" s="188" t="s">
        <v>591</v>
      </c>
      <c r="F288" s="189" t="s">
        <v>592</v>
      </c>
      <c r="G288" s="190" t="s">
        <v>273</v>
      </c>
      <c r="H288" s="191">
        <v>9</v>
      </c>
      <c r="I288" s="192"/>
      <c r="J288" s="193">
        <f t="shared" si="40"/>
        <v>0</v>
      </c>
      <c r="K288" s="194"/>
      <c r="L288" s="38"/>
      <c r="M288" s="195" t="s">
        <v>1</v>
      </c>
      <c r="N288" s="196" t="s">
        <v>41</v>
      </c>
      <c r="O288" s="71"/>
      <c r="P288" s="197">
        <f t="shared" si="41"/>
        <v>0</v>
      </c>
      <c r="Q288" s="197">
        <v>4.0000000000000003E-5</v>
      </c>
      <c r="R288" s="197">
        <f t="shared" si="42"/>
        <v>3.6000000000000002E-4</v>
      </c>
      <c r="S288" s="197">
        <v>0</v>
      </c>
      <c r="T288" s="198">
        <f t="shared" si="43"/>
        <v>0</v>
      </c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R288" s="199" t="s">
        <v>193</v>
      </c>
      <c r="AT288" s="199" t="s">
        <v>119</v>
      </c>
      <c r="AU288" s="199" t="s">
        <v>124</v>
      </c>
      <c r="AY288" s="16" t="s">
        <v>117</v>
      </c>
      <c r="BE288" s="200">
        <f t="shared" si="44"/>
        <v>0</v>
      </c>
      <c r="BF288" s="200">
        <f t="shared" si="45"/>
        <v>0</v>
      </c>
      <c r="BG288" s="200">
        <f t="shared" si="46"/>
        <v>0</v>
      </c>
      <c r="BH288" s="200">
        <f t="shared" si="47"/>
        <v>0</v>
      </c>
      <c r="BI288" s="200">
        <f t="shared" si="48"/>
        <v>0</v>
      </c>
      <c r="BJ288" s="16" t="s">
        <v>124</v>
      </c>
      <c r="BK288" s="200">
        <f t="shared" si="49"/>
        <v>0</v>
      </c>
      <c r="BL288" s="16" t="s">
        <v>193</v>
      </c>
      <c r="BM288" s="199" t="s">
        <v>593</v>
      </c>
    </row>
    <row r="289" spans="1:65" s="2" customFormat="1" ht="16.5" customHeight="1">
      <c r="A289" s="33"/>
      <c r="B289" s="34"/>
      <c r="C289" s="224" t="s">
        <v>594</v>
      </c>
      <c r="D289" s="224" t="s">
        <v>214</v>
      </c>
      <c r="E289" s="225" t="s">
        <v>595</v>
      </c>
      <c r="F289" s="226" t="s">
        <v>596</v>
      </c>
      <c r="G289" s="227" t="s">
        <v>273</v>
      </c>
      <c r="H289" s="228">
        <v>9</v>
      </c>
      <c r="I289" s="229"/>
      <c r="J289" s="230">
        <f t="shared" si="40"/>
        <v>0</v>
      </c>
      <c r="K289" s="231"/>
      <c r="L289" s="232"/>
      <c r="M289" s="233" t="s">
        <v>1</v>
      </c>
      <c r="N289" s="234" t="s">
        <v>41</v>
      </c>
      <c r="O289" s="71"/>
      <c r="P289" s="197">
        <f t="shared" si="41"/>
        <v>0</v>
      </c>
      <c r="Q289" s="197">
        <v>1E-4</v>
      </c>
      <c r="R289" s="197">
        <f t="shared" si="42"/>
        <v>9.0000000000000008E-4</v>
      </c>
      <c r="S289" s="197">
        <v>0</v>
      </c>
      <c r="T289" s="198">
        <f t="shared" si="43"/>
        <v>0</v>
      </c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R289" s="199" t="s">
        <v>281</v>
      </c>
      <c r="AT289" s="199" t="s">
        <v>214</v>
      </c>
      <c r="AU289" s="199" t="s">
        <v>124</v>
      </c>
      <c r="AY289" s="16" t="s">
        <v>117</v>
      </c>
      <c r="BE289" s="200">
        <f t="shared" si="44"/>
        <v>0</v>
      </c>
      <c r="BF289" s="200">
        <f t="shared" si="45"/>
        <v>0</v>
      </c>
      <c r="BG289" s="200">
        <f t="shared" si="46"/>
        <v>0</v>
      </c>
      <c r="BH289" s="200">
        <f t="shared" si="47"/>
        <v>0</v>
      </c>
      <c r="BI289" s="200">
        <f t="shared" si="48"/>
        <v>0</v>
      </c>
      <c r="BJ289" s="16" t="s">
        <v>124</v>
      </c>
      <c r="BK289" s="200">
        <f t="shared" si="49"/>
        <v>0</v>
      </c>
      <c r="BL289" s="16" t="s">
        <v>193</v>
      </c>
      <c r="BM289" s="199" t="s">
        <v>597</v>
      </c>
    </row>
    <row r="290" spans="1:65" s="2" customFormat="1" ht="16.5" customHeight="1">
      <c r="A290" s="33"/>
      <c r="B290" s="34"/>
      <c r="C290" s="224" t="s">
        <v>598</v>
      </c>
      <c r="D290" s="224" t="s">
        <v>214</v>
      </c>
      <c r="E290" s="225" t="s">
        <v>599</v>
      </c>
      <c r="F290" s="226" t="s">
        <v>600</v>
      </c>
      <c r="G290" s="227" t="s">
        <v>273</v>
      </c>
      <c r="H290" s="228">
        <v>9</v>
      </c>
      <c r="I290" s="229"/>
      <c r="J290" s="230">
        <f t="shared" si="40"/>
        <v>0</v>
      </c>
      <c r="K290" s="231"/>
      <c r="L290" s="232"/>
      <c r="M290" s="233" t="s">
        <v>1</v>
      </c>
      <c r="N290" s="234" t="s">
        <v>41</v>
      </c>
      <c r="O290" s="71"/>
      <c r="P290" s="197">
        <f t="shared" si="41"/>
        <v>0</v>
      </c>
      <c r="Q290" s="197">
        <v>1.9000000000000001E-4</v>
      </c>
      <c r="R290" s="197">
        <f t="shared" si="42"/>
        <v>1.7100000000000001E-3</v>
      </c>
      <c r="S290" s="197">
        <v>0</v>
      </c>
      <c r="T290" s="198">
        <f t="shared" si="43"/>
        <v>0</v>
      </c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R290" s="199" t="s">
        <v>281</v>
      </c>
      <c r="AT290" s="199" t="s">
        <v>214</v>
      </c>
      <c r="AU290" s="199" t="s">
        <v>124</v>
      </c>
      <c r="AY290" s="16" t="s">
        <v>117</v>
      </c>
      <c r="BE290" s="200">
        <f t="shared" si="44"/>
        <v>0</v>
      </c>
      <c r="BF290" s="200">
        <f t="shared" si="45"/>
        <v>0</v>
      </c>
      <c r="BG290" s="200">
        <f t="shared" si="46"/>
        <v>0</v>
      </c>
      <c r="BH290" s="200">
        <f t="shared" si="47"/>
        <v>0</v>
      </c>
      <c r="BI290" s="200">
        <f t="shared" si="48"/>
        <v>0</v>
      </c>
      <c r="BJ290" s="16" t="s">
        <v>124</v>
      </c>
      <c r="BK290" s="200">
        <f t="shared" si="49"/>
        <v>0</v>
      </c>
      <c r="BL290" s="16" t="s">
        <v>193</v>
      </c>
      <c r="BM290" s="199" t="s">
        <v>601</v>
      </c>
    </row>
    <row r="291" spans="1:65" s="2" customFormat="1" ht="24.2" customHeight="1">
      <c r="A291" s="33"/>
      <c r="B291" s="34"/>
      <c r="C291" s="187" t="s">
        <v>602</v>
      </c>
      <c r="D291" s="187" t="s">
        <v>119</v>
      </c>
      <c r="E291" s="188" t="s">
        <v>603</v>
      </c>
      <c r="F291" s="189" t="s">
        <v>604</v>
      </c>
      <c r="G291" s="190" t="s">
        <v>273</v>
      </c>
      <c r="H291" s="191">
        <v>7</v>
      </c>
      <c r="I291" s="192"/>
      <c r="J291" s="193">
        <f t="shared" si="40"/>
        <v>0</v>
      </c>
      <c r="K291" s="194"/>
      <c r="L291" s="38"/>
      <c r="M291" s="195" t="s">
        <v>1</v>
      </c>
      <c r="N291" s="196" t="s">
        <v>41</v>
      </c>
      <c r="O291" s="71"/>
      <c r="P291" s="197">
        <f t="shared" si="41"/>
        <v>0</v>
      </c>
      <c r="Q291" s="197">
        <v>5.0000000000000002E-5</v>
      </c>
      <c r="R291" s="197">
        <f t="shared" si="42"/>
        <v>3.5E-4</v>
      </c>
      <c r="S291" s="197">
        <v>0</v>
      </c>
      <c r="T291" s="198">
        <f t="shared" si="43"/>
        <v>0</v>
      </c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R291" s="199" t="s">
        <v>193</v>
      </c>
      <c r="AT291" s="199" t="s">
        <v>119</v>
      </c>
      <c r="AU291" s="199" t="s">
        <v>124</v>
      </c>
      <c r="AY291" s="16" t="s">
        <v>117</v>
      </c>
      <c r="BE291" s="200">
        <f t="shared" si="44"/>
        <v>0</v>
      </c>
      <c r="BF291" s="200">
        <f t="shared" si="45"/>
        <v>0</v>
      </c>
      <c r="BG291" s="200">
        <f t="shared" si="46"/>
        <v>0</v>
      </c>
      <c r="BH291" s="200">
        <f t="shared" si="47"/>
        <v>0</v>
      </c>
      <c r="BI291" s="200">
        <f t="shared" si="48"/>
        <v>0</v>
      </c>
      <c r="BJ291" s="16" t="s">
        <v>124</v>
      </c>
      <c r="BK291" s="200">
        <f t="shared" si="49"/>
        <v>0</v>
      </c>
      <c r="BL291" s="16" t="s">
        <v>193</v>
      </c>
      <c r="BM291" s="199" t="s">
        <v>605</v>
      </c>
    </row>
    <row r="292" spans="1:65" s="2" customFormat="1" ht="16.5" customHeight="1">
      <c r="A292" s="33"/>
      <c r="B292" s="34"/>
      <c r="C292" s="224" t="s">
        <v>606</v>
      </c>
      <c r="D292" s="224" t="s">
        <v>214</v>
      </c>
      <c r="E292" s="225" t="s">
        <v>607</v>
      </c>
      <c r="F292" s="226" t="s">
        <v>608</v>
      </c>
      <c r="G292" s="227" t="s">
        <v>273</v>
      </c>
      <c r="H292" s="228">
        <v>7</v>
      </c>
      <c r="I292" s="229"/>
      <c r="J292" s="230">
        <f t="shared" si="40"/>
        <v>0</v>
      </c>
      <c r="K292" s="231"/>
      <c r="L292" s="232"/>
      <c r="M292" s="233" t="s">
        <v>1</v>
      </c>
      <c r="N292" s="234" t="s">
        <v>41</v>
      </c>
      <c r="O292" s="71"/>
      <c r="P292" s="197">
        <f t="shared" si="41"/>
        <v>0</v>
      </c>
      <c r="Q292" s="197">
        <v>5.9000000000000003E-4</v>
      </c>
      <c r="R292" s="197">
        <f t="shared" si="42"/>
        <v>4.13E-3</v>
      </c>
      <c r="S292" s="197">
        <v>0</v>
      </c>
      <c r="T292" s="198">
        <f t="shared" si="43"/>
        <v>0</v>
      </c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R292" s="199" t="s">
        <v>281</v>
      </c>
      <c r="AT292" s="199" t="s">
        <v>214</v>
      </c>
      <c r="AU292" s="199" t="s">
        <v>124</v>
      </c>
      <c r="AY292" s="16" t="s">
        <v>117</v>
      </c>
      <c r="BE292" s="200">
        <f t="shared" si="44"/>
        <v>0</v>
      </c>
      <c r="BF292" s="200">
        <f t="shared" si="45"/>
        <v>0</v>
      </c>
      <c r="BG292" s="200">
        <f t="shared" si="46"/>
        <v>0</v>
      </c>
      <c r="BH292" s="200">
        <f t="shared" si="47"/>
        <v>0</v>
      </c>
      <c r="BI292" s="200">
        <f t="shared" si="48"/>
        <v>0</v>
      </c>
      <c r="BJ292" s="16" t="s">
        <v>124</v>
      </c>
      <c r="BK292" s="200">
        <f t="shared" si="49"/>
        <v>0</v>
      </c>
      <c r="BL292" s="16" t="s">
        <v>193</v>
      </c>
      <c r="BM292" s="199" t="s">
        <v>609</v>
      </c>
    </row>
    <row r="293" spans="1:65" s="2" customFormat="1" ht="16.5" customHeight="1">
      <c r="A293" s="33"/>
      <c r="B293" s="34"/>
      <c r="C293" s="224" t="s">
        <v>610</v>
      </c>
      <c r="D293" s="224" t="s">
        <v>214</v>
      </c>
      <c r="E293" s="225" t="s">
        <v>611</v>
      </c>
      <c r="F293" s="226" t="s">
        <v>612</v>
      </c>
      <c r="G293" s="227" t="s">
        <v>273</v>
      </c>
      <c r="H293" s="228">
        <v>7</v>
      </c>
      <c r="I293" s="229"/>
      <c r="J293" s="230">
        <f t="shared" si="40"/>
        <v>0</v>
      </c>
      <c r="K293" s="231"/>
      <c r="L293" s="232"/>
      <c r="M293" s="233" t="s">
        <v>1</v>
      </c>
      <c r="N293" s="234" t="s">
        <v>41</v>
      </c>
      <c r="O293" s="71"/>
      <c r="P293" s="197">
        <f t="shared" si="41"/>
        <v>0</v>
      </c>
      <c r="Q293" s="197">
        <v>3.1E-4</v>
      </c>
      <c r="R293" s="197">
        <f t="shared" si="42"/>
        <v>2.1700000000000001E-3</v>
      </c>
      <c r="S293" s="197">
        <v>0</v>
      </c>
      <c r="T293" s="198">
        <f t="shared" si="43"/>
        <v>0</v>
      </c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R293" s="199" t="s">
        <v>281</v>
      </c>
      <c r="AT293" s="199" t="s">
        <v>214</v>
      </c>
      <c r="AU293" s="199" t="s">
        <v>124</v>
      </c>
      <c r="AY293" s="16" t="s">
        <v>117</v>
      </c>
      <c r="BE293" s="200">
        <f t="shared" si="44"/>
        <v>0</v>
      </c>
      <c r="BF293" s="200">
        <f t="shared" si="45"/>
        <v>0</v>
      </c>
      <c r="BG293" s="200">
        <f t="shared" si="46"/>
        <v>0</v>
      </c>
      <c r="BH293" s="200">
        <f t="shared" si="47"/>
        <v>0</v>
      </c>
      <c r="BI293" s="200">
        <f t="shared" si="48"/>
        <v>0</v>
      </c>
      <c r="BJ293" s="16" t="s">
        <v>124</v>
      </c>
      <c r="BK293" s="200">
        <f t="shared" si="49"/>
        <v>0</v>
      </c>
      <c r="BL293" s="16" t="s">
        <v>193</v>
      </c>
      <c r="BM293" s="199" t="s">
        <v>613</v>
      </c>
    </row>
    <row r="294" spans="1:65" s="2" customFormat="1" ht="24.2" customHeight="1">
      <c r="A294" s="33"/>
      <c r="B294" s="34"/>
      <c r="C294" s="187" t="s">
        <v>614</v>
      </c>
      <c r="D294" s="187" t="s">
        <v>119</v>
      </c>
      <c r="E294" s="188" t="s">
        <v>615</v>
      </c>
      <c r="F294" s="189" t="s">
        <v>616</v>
      </c>
      <c r="G294" s="190" t="s">
        <v>273</v>
      </c>
      <c r="H294" s="191">
        <v>1</v>
      </c>
      <c r="I294" s="192"/>
      <c r="J294" s="193">
        <f t="shared" si="40"/>
        <v>0</v>
      </c>
      <c r="K294" s="194"/>
      <c r="L294" s="38"/>
      <c r="M294" s="195" t="s">
        <v>1</v>
      </c>
      <c r="N294" s="196" t="s">
        <v>41</v>
      </c>
      <c r="O294" s="71"/>
      <c r="P294" s="197">
        <f t="shared" si="41"/>
        <v>0</v>
      </c>
      <c r="Q294" s="197">
        <v>6.0000000000000002E-5</v>
      </c>
      <c r="R294" s="197">
        <f t="shared" si="42"/>
        <v>6.0000000000000002E-5</v>
      </c>
      <c r="S294" s="197">
        <v>0</v>
      </c>
      <c r="T294" s="198">
        <f t="shared" si="43"/>
        <v>0</v>
      </c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R294" s="199" t="s">
        <v>193</v>
      </c>
      <c r="AT294" s="199" t="s">
        <v>119</v>
      </c>
      <c r="AU294" s="199" t="s">
        <v>124</v>
      </c>
      <c r="AY294" s="16" t="s">
        <v>117</v>
      </c>
      <c r="BE294" s="200">
        <f t="shared" si="44"/>
        <v>0</v>
      </c>
      <c r="BF294" s="200">
        <f t="shared" si="45"/>
        <v>0</v>
      </c>
      <c r="BG294" s="200">
        <f t="shared" si="46"/>
        <v>0</v>
      </c>
      <c r="BH294" s="200">
        <f t="shared" si="47"/>
        <v>0</v>
      </c>
      <c r="BI294" s="200">
        <f t="shared" si="48"/>
        <v>0</v>
      </c>
      <c r="BJ294" s="16" t="s">
        <v>124</v>
      </c>
      <c r="BK294" s="200">
        <f t="shared" si="49"/>
        <v>0</v>
      </c>
      <c r="BL294" s="16" t="s">
        <v>193</v>
      </c>
      <c r="BM294" s="199" t="s">
        <v>617</v>
      </c>
    </row>
    <row r="295" spans="1:65" s="2" customFormat="1" ht="16.5" customHeight="1">
      <c r="A295" s="33"/>
      <c r="B295" s="34"/>
      <c r="C295" s="224" t="s">
        <v>618</v>
      </c>
      <c r="D295" s="224" t="s">
        <v>214</v>
      </c>
      <c r="E295" s="225" t="s">
        <v>619</v>
      </c>
      <c r="F295" s="226" t="s">
        <v>620</v>
      </c>
      <c r="G295" s="227" t="s">
        <v>273</v>
      </c>
      <c r="H295" s="228">
        <v>1</v>
      </c>
      <c r="I295" s="229"/>
      <c r="J295" s="230">
        <f t="shared" si="40"/>
        <v>0</v>
      </c>
      <c r="K295" s="231"/>
      <c r="L295" s="232"/>
      <c r="M295" s="233" t="s">
        <v>1</v>
      </c>
      <c r="N295" s="234" t="s">
        <v>41</v>
      </c>
      <c r="O295" s="71"/>
      <c r="P295" s="197">
        <f t="shared" si="41"/>
        <v>0</v>
      </c>
      <c r="Q295" s="197">
        <v>3.5000000000000001E-3</v>
      </c>
      <c r="R295" s="197">
        <f t="shared" si="42"/>
        <v>3.5000000000000001E-3</v>
      </c>
      <c r="S295" s="197">
        <v>0</v>
      </c>
      <c r="T295" s="198">
        <f t="shared" si="43"/>
        <v>0</v>
      </c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R295" s="199" t="s">
        <v>281</v>
      </c>
      <c r="AT295" s="199" t="s">
        <v>214</v>
      </c>
      <c r="AU295" s="199" t="s">
        <v>124</v>
      </c>
      <c r="AY295" s="16" t="s">
        <v>117</v>
      </c>
      <c r="BE295" s="200">
        <f t="shared" si="44"/>
        <v>0</v>
      </c>
      <c r="BF295" s="200">
        <f t="shared" si="45"/>
        <v>0</v>
      </c>
      <c r="BG295" s="200">
        <f t="shared" si="46"/>
        <v>0</v>
      </c>
      <c r="BH295" s="200">
        <f t="shared" si="47"/>
        <v>0</v>
      </c>
      <c r="BI295" s="200">
        <f t="shared" si="48"/>
        <v>0</v>
      </c>
      <c r="BJ295" s="16" t="s">
        <v>124</v>
      </c>
      <c r="BK295" s="200">
        <f t="shared" si="49"/>
        <v>0</v>
      </c>
      <c r="BL295" s="16" t="s">
        <v>193</v>
      </c>
      <c r="BM295" s="199" t="s">
        <v>621</v>
      </c>
    </row>
    <row r="296" spans="1:65" s="2" customFormat="1" ht="16.5" customHeight="1">
      <c r="A296" s="33"/>
      <c r="B296" s="34"/>
      <c r="C296" s="224" t="s">
        <v>622</v>
      </c>
      <c r="D296" s="224" t="s">
        <v>214</v>
      </c>
      <c r="E296" s="225" t="s">
        <v>623</v>
      </c>
      <c r="F296" s="226" t="s">
        <v>624</v>
      </c>
      <c r="G296" s="227" t="s">
        <v>273</v>
      </c>
      <c r="H296" s="228">
        <v>1</v>
      </c>
      <c r="I296" s="229"/>
      <c r="J296" s="230">
        <f t="shared" si="40"/>
        <v>0</v>
      </c>
      <c r="K296" s="231"/>
      <c r="L296" s="232"/>
      <c r="M296" s="233" t="s">
        <v>1</v>
      </c>
      <c r="N296" s="234" t="s">
        <v>41</v>
      </c>
      <c r="O296" s="71"/>
      <c r="P296" s="197">
        <f t="shared" si="41"/>
        <v>0</v>
      </c>
      <c r="Q296" s="197">
        <v>6.6E-4</v>
      </c>
      <c r="R296" s="197">
        <f t="shared" si="42"/>
        <v>6.6E-4</v>
      </c>
      <c r="S296" s="197">
        <v>0</v>
      </c>
      <c r="T296" s="198">
        <f t="shared" si="43"/>
        <v>0</v>
      </c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R296" s="199" t="s">
        <v>281</v>
      </c>
      <c r="AT296" s="199" t="s">
        <v>214</v>
      </c>
      <c r="AU296" s="199" t="s">
        <v>124</v>
      </c>
      <c r="AY296" s="16" t="s">
        <v>117</v>
      </c>
      <c r="BE296" s="200">
        <f t="shared" si="44"/>
        <v>0</v>
      </c>
      <c r="BF296" s="200">
        <f t="shared" si="45"/>
        <v>0</v>
      </c>
      <c r="BG296" s="200">
        <f t="shared" si="46"/>
        <v>0</v>
      </c>
      <c r="BH296" s="200">
        <f t="shared" si="47"/>
        <v>0</v>
      </c>
      <c r="BI296" s="200">
        <f t="shared" si="48"/>
        <v>0</v>
      </c>
      <c r="BJ296" s="16" t="s">
        <v>124</v>
      </c>
      <c r="BK296" s="200">
        <f t="shared" si="49"/>
        <v>0</v>
      </c>
      <c r="BL296" s="16" t="s">
        <v>193</v>
      </c>
      <c r="BM296" s="199" t="s">
        <v>625</v>
      </c>
    </row>
    <row r="297" spans="1:65" s="2" customFormat="1" ht="21.75" customHeight="1">
      <c r="A297" s="33"/>
      <c r="B297" s="34"/>
      <c r="C297" s="187" t="s">
        <v>626</v>
      </c>
      <c r="D297" s="187" t="s">
        <v>119</v>
      </c>
      <c r="E297" s="188" t="s">
        <v>627</v>
      </c>
      <c r="F297" s="189" t="s">
        <v>628</v>
      </c>
      <c r="G297" s="190" t="s">
        <v>273</v>
      </c>
      <c r="H297" s="191">
        <v>30</v>
      </c>
      <c r="I297" s="192"/>
      <c r="J297" s="193">
        <f t="shared" si="40"/>
        <v>0</v>
      </c>
      <c r="K297" s="194"/>
      <c r="L297" s="38"/>
      <c r="M297" s="195" t="s">
        <v>1</v>
      </c>
      <c r="N297" s="196" t="s">
        <v>41</v>
      </c>
      <c r="O297" s="71"/>
      <c r="P297" s="197">
        <f t="shared" si="41"/>
        <v>0</v>
      </c>
      <c r="Q297" s="197">
        <v>2.0000000000000002E-5</v>
      </c>
      <c r="R297" s="197">
        <f t="shared" si="42"/>
        <v>6.0000000000000006E-4</v>
      </c>
      <c r="S297" s="197">
        <v>0</v>
      </c>
      <c r="T297" s="198">
        <f t="shared" si="43"/>
        <v>0</v>
      </c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R297" s="199" t="s">
        <v>193</v>
      </c>
      <c r="AT297" s="199" t="s">
        <v>119</v>
      </c>
      <c r="AU297" s="199" t="s">
        <v>124</v>
      </c>
      <c r="AY297" s="16" t="s">
        <v>117</v>
      </c>
      <c r="BE297" s="200">
        <f t="shared" si="44"/>
        <v>0</v>
      </c>
      <c r="BF297" s="200">
        <f t="shared" si="45"/>
        <v>0</v>
      </c>
      <c r="BG297" s="200">
        <f t="shared" si="46"/>
        <v>0</v>
      </c>
      <c r="BH297" s="200">
        <f t="shared" si="47"/>
        <v>0</v>
      </c>
      <c r="BI297" s="200">
        <f t="shared" si="48"/>
        <v>0</v>
      </c>
      <c r="BJ297" s="16" t="s">
        <v>124</v>
      </c>
      <c r="BK297" s="200">
        <f t="shared" si="49"/>
        <v>0</v>
      </c>
      <c r="BL297" s="16" t="s">
        <v>193</v>
      </c>
      <c r="BM297" s="199" t="s">
        <v>629</v>
      </c>
    </row>
    <row r="298" spans="1:65" s="2" customFormat="1" ht="21.75" customHeight="1">
      <c r="A298" s="33"/>
      <c r="B298" s="34"/>
      <c r="C298" s="224" t="s">
        <v>630</v>
      </c>
      <c r="D298" s="224" t="s">
        <v>214</v>
      </c>
      <c r="E298" s="225" t="s">
        <v>631</v>
      </c>
      <c r="F298" s="226" t="s">
        <v>632</v>
      </c>
      <c r="G298" s="227" t="s">
        <v>273</v>
      </c>
      <c r="H298" s="228">
        <v>30</v>
      </c>
      <c r="I298" s="229"/>
      <c r="J298" s="230">
        <f t="shared" si="40"/>
        <v>0</v>
      </c>
      <c r="K298" s="231"/>
      <c r="L298" s="232"/>
      <c r="M298" s="233" t="s">
        <v>1</v>
      </c>
      <c r="N298" s="234" t="s">
        <v>41</v>
      </c>
      <c r="O298" s="71"/>
      <c r="P298" s="197">
        <f t="shared" si="41"/>
        <v>0</v>
      </c>
      <c r="Q298" s="197">
        <v>6.9999999999999994E-5</v>
      </c>
      <c r="R298" s="197">
        <f t="shared" si="42"/>
        <v>2.0999999999999999E-3</v>
      </c>
      <c r="S298" s="197">
        <v>0</v>
      </c>
      <c r="T298" s="198">
        <f t="shared" si="43"/>
        <v>0</v>
      </c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R298" s="199" t="s">
        <v>281</v>
      </c>
      <c r="AT298" s="199" t="s">
        <v>214</v>
      </c>
      <c r="AU298" s="199" t="s">
        <v>124</v>
      </c>
      <c r="AY298" s="16" t="s">
        <v>117</v>
      </c>
      <c r="BE298" s="200">
        <f t="shared" si="44"/>
        <v>0</v>
      </c>
      <c r="BF298" s="200">
        <f t="shared" si="45"/>
        <v>0</v>
      </c>
      <c r="BG298" s="200">
        <f t="shared" si="46"/>
        <v>0</v>
      </c>
      <c r="BH298" s="200">
        <f t="shared" si="47"/>
        <v>0</v>
      </c>
      <c r="BI298" s="200">
        <f t="shared" si="48"/>
        <v>0</v>
      </c>
      <c r="BJ298" s="16" t="s">
        <v>124</v>
      </c>
      <c r="BK298" s="200">
        <f t="shared" si="49"/>
        <v>0</v>
      </c>
      <c r="BL298" s="16" t="s">
        <v>193</v>
      </c>
      <c r="BM298" s="199" t="s">
        <v>633</v>
      </c>
    </row>
    <row r="299" spans="1:65" s="2" customFormat="1" ht="21.75" customHeight="1">
      <c r="A299" s="33"/>
      <c r="B299" s="34"/>
      <c r="C299" s="187" t="s">
        <v>634</v>
      </c>
      <c r="D299" s="187" t="s">
        <v>119</v>
      </c>
      <c r="E299" s="188" t="s">
        <v>635</v>
      </c>
      <c r="F299" s="189" t="s">
        <v>636</v>
      </c>
      <c r="G299" s="190" t="s">
        <v>273</v>
      </c>
      <c r="H299" s="191">
        <v>2</v>
      </c>
      <c r="I299" s="192"/>
      <c r="J299" s="193">
        <f t="shared" si="40"/>
        <v>0</v>
      </c>
      <c r="K299" s="194"/>
      <c r="L299" s="38"/>
      <c r="M299" s="195" t="s">
        <v>1</v>
      </c>
      <c r="N299" s="196" t="s">
        <v>41</v>
      </c>
      <c r="O299" s="71"/>
      <c r="P299" s="197">
        <f t="shared" si="41"/>
        <v>0</v>
      </c>
      <c r="Q299" s="197">
        <v>6.0000000000000002E-5</v>
      </c>
      <c r="R299" s="197">
        <f t="shared" si="42"/>
        <v>1.2E-4</v>
      </c>
      <c r="S299" s="197">
        <v>0</v>
      </c>
      <c r="T299" s="198">
        <f t="shared" si="43"/>
        <v>0</v>
      </c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R299" s="199" t="s">
        <v>193</v>
      </c>
      <c r="AT299" s="199" t="s">
        <v>119</v>
      </c>
      <c r="AU299" s="199" t="s">
        <v>124</v>
      </c>
      <c r="AY299" s="16" t="s">
        <v>117</v>
      </c>
      <c r="BE299" s="200">
        <f t="shared" si="44"/>
        <v>0</v>
      </c>
      <c r="BF299" s="200">
        <f t="shared" si="45"/>
        <v>0</v>
      </c>
      <c r="BG299" s="200">
        <f t="shared" si="46"/>
        <v>0</v>
      </c>
      <c r="BH299" s="200">
        <f t="shared" si="47"/>
        <v>0</v>
      </c>
      <c r="BI299" s="200">
        <f t="shared" si="48"/>
        <v>0</v>
      </c>
      <c r="BJ299" s="16" t="s">
        <v>124</v>
      </c>
      <c r="BK299" s="200">
        <f t="shared" si="49"/>
        <v>0</v>
      </c>
      <c r="BL299" s="16" t="s">
        <v>193</v>
      </c>
      <c r="BM299" s="199" t="s">
        <v>637</v>
      </c>
    </row>
    <row r="300" spans="1:65" s="2" customFormat="1" ht="24.2" customHeight="1">
      <c r="A300" s="33"/>
      <c r="B300" s="34"/>
      <c r="C300" s="224" t="s">
        <v>638</v>
      </c>
      <c r="D300" s="224" t="s">
        <v>214</v>
      </c>
      <c r="E300" s="225" t="s">
        <v>639</v>
      </c>
      <c r="F300" s="226" t="s">
        <v>640</v>
      </c>
      <c r="G300" s="227" t="s">
        <v>273</v>
      </c>
      <c r="H300" s="228">
        <v>2</v>
      </c>
      <c r="I300" s="229"/>
      <c r="J300" s="230">
        <f t="shared" si="40"/>
        <v>0</v>
      </c>
      <c r="K300" s="231"/>
      <c r="L300" s="232"/>
      <c r="M300" s="233" t="s">
        <v>1</v>
      </c>
      <c r="N300" s="234" t="s">
        <v>41</v>
      </c>
      <c r="O300" s="71"/>
      <c r="P300" s="197">
        <f t="shared" si="41"/>
        <v>0</v>
      </c>
      <c r="Q300" s="197">
        <v>1.34E-3</v>
      </c>
      <c r="R300" s="197">
        <f t="shared" si="42"/>
        <v>2.6800000000000001E-3</v>
      </c>
      <c r="S300" s="197">
        <v>0</v>
      </c>
      <c r="T300" s="198">
        <f t="shared" si="43"/>
        <v>0</v>
      </c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R300" s="199" t="s">
        <v>281</v>
      </c>
      <c r="AT300" s="199" t="s">
        <v>214</v>
      </c>
      <c r="AU300" s="199" t="s">
        <v>124</v>
      </c>
      <c r="AY300" s="16" t="s">
        <v>117</v>
      </c>
      <c r="BE300" s="200">
        <f t="shared" si="44"/>
        <v>0</v>
      </c>
      <c r="BF300" s="200">
        <f t="shared" si="45"/>
        <v>0</v>
      </c>
      <c r="BG300" s="200">
        <f t="shared" si="46"/>
        <v>0</v>
      </c>
      <c r="BH300" s="200">
        <f t="shared" si="47"/>
        <v>0</v>
      </c>
      <c r="BI300" s="200">
        <f t="shared" si="48"/>
        <v>0</v>
      </c>
      <c r="BJ300" s="16" t="s">
        <v>124</v>
      </c>
      <c r="BK300" s="200">
        <f t="shared" si="49"/>
        <v>0</v>
      </c>
      <c r="BL300" s="16" t="s">
        <v>193</v>
      </c>
      <c r="BM300" s="199" t="s">
        <v>641</v>
      </c>
    </row>
    <row r="301" spans="1:65" s="2" customFormat="1" ht="21.75" customHeight="1">
      <c r="A301" s="33"/>
      <c r="B301" s="34"/>
      <c r="C301" s="187" t="s">
        <v>642</v>
      </c>
      <c r="D301" s="187" t="s">
        <v>119</v>
      </c>
      <c r="E301" s="188" t="s">
        <v>643</v>
      </c>
      <c r="F301" s="189" t="s">
        <v>644</v>
      </c>
      <c r="G301" s="190" t="s">
        <v>273</v>
      </c>
      <c r="H301" s="191">
        <v>8</v>
      </c>
      <c r="I301" s="192"/>
      <c r="J301" s="193">
        <f t="shared" si="40"/>
        <v>0</v>
      </c>
      <c r="K301" s="194"/>
      <c r="L301" s="38"/>
      <c r="M301" s="195" t="s">
        <v>1</v>
      </c>
      <c r="N301" s="196" t="s">
        <v>41</v>
      </c>
      <c r="O301" s="71"/>
      <c r="P301" s="197">
        <f t="shared" si="41"/>
        <v>0</v>
      </c>
      <c r="Q301" s="197">
        <v>6.9999999999999994E-5</v>
      </c>
      <c r="R301" s="197">
        <f t="shared" si="42"/>
        <v>5.5999999999999995E-4</v>
      </c>
      <c r="S301" s="197">
        <v>0</v>
      </c>
      <c r="T301" s="198">
        <f t="shared" si="43"/>
        <v>0</v>
      </c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R301" s="199" t="s">
        <v>193</v>
      </c>
      <c r="AT301" s="199" t="s">
        <v>119</v>
      </c>
      <c r="AU301" s="199" t="s">
        <v>124</v>
      </c>
      <c r="AY301" s="16" t="s">
        <v>117</v>
      </c>
      <c r="BE301" s="200">
        <f t="shared" si="44"/>
        <v>0</v>
      </c>
      <c r="BF301" s="200">
        <f t="shared" si="45"/>
        <v>0</v>
      </c>
      <c r="BG301" s="200">
        <f t="shared" si="46"/>
        <v>0</v>
      </c>
      <c r="BH301" s="200">
        <f t="shared" si="47"/>
        <v>0</v>
      </c>
      <c r="BI301" s="200">
        <f t="shared" si="48"/>
        <v>0</v>
      </c>
      <c r="BJ301" s="16" t="s">
        <v>124</v>
      </c>
      <c r="BK301" s="200">
        <f t="shared" si="49"/>
        <v>0</v>
      </c>
      <c r="BL301" s="16" t="s">
        <v>193</v>
      </c>
      <c r="BM301" s="199" t="s">
        <v>645</v>
      </c>
    </row>
    <row r="302" spans="1:65" s="2" customFormat="1" ht="24.2" customHeight="1">
      <c r="A302" s="33"/>
      <c r="B302" s="34"/>
      <c r="C302" s="224" t="s">
        <v>646</v>
      </c>
      <c r="D302" s="224" t="s">
        <v>214</v>
      </c>
      <c r="E302" s="225" t="s">
        <v>647</v>
      </c>
      <c r="F302" s="226" t="s">
        <v>648</v>
      </c>
      <c r="G302" s="227" t="s">
        <v>273</v>
      </c>
      <c r="H302" s="228">
        <v>8</v>
      </c>
      <c r="I302" s="229"/>
      <c r="J302" s="230">
        <f t="shared" si="40"/>
        <v>0</v>
      </c>
      <c r="K302" s="231"/>
      <c r="L302" s="232"/>
      <c r="M302" s="233" t="s">
        <v>1</v>
      </c>
      <c r="N302" s="234" t="s">
        <v>41</v>
      </c>
      <c r="O302" s="71"/>
      <c r="P302" s="197">
        <f t="shared" si="41"/>
        <v>0</v>
      </c>
      <c r="Q302" s="197">
        <v>1.67E-3</v>
      </c>
      <c r="R302" s="197">
        <f t="shared" si="42"/>
        <v>1.336E-2</v>
      </c>
      <c r="S302" s="197">
        <v>0</v>
      </c>
      <c r="T302" s="198">
        <f t="shared" si="43"/>
        <v>0</v>
      </c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R302" s="199" t="s">
        <v>281</v>
      </c>
      <c r="AT302" s="199" t="s">
        <v>214</v>
      </c>
      <c r="AU302" s="199" t="s">
        <v>124</v>
      </c>
      <c r="AY302" s="16" t="s">
        <v>117</v>
      </c>
      <c r="BE302" s="200">
        <f t="shared" si="44"/>
        <v>0</v>
      </c>
      <c r="BF302" s="200">
        <f t="shared" si="45"/>
        <v>0</v>
      </c>
      <c r="BG302" s="200">
        <f t="shared" si="46"/>
        <v>0</v>
      </c>
      <c r="BH302" s="200">
        <f t="shared" si="47"/>
        <v>0</v>
      </c>
      <c r="BI302" s="200">
        <f t="shared" si="48"/>
        <v>0</v>
      </c>
      <c r="BJ302" s="16" t="s">
        <v>124</v>
      </c>
      <c r="BK302" s="200">
        <f t="shared" si="49"/>
        <v>0</v>
      </c>
      <c r="BL302" s="16" t="s">
        <v>193</v>
      </c>
      <c r="BM302" s="199" t="s">
        <v>649</v>
      </c>
    </row>
    <row r="303" spans="1:65" s="2" customFormat="1" ht="16.5" customHeight="1">
      <c r="A303" s="33"/>
      <c r="B303" s="34"/>
      <c r="C303" s="187" t="s">
        <v>650</v>
      </c>
      <c r="D303" s="187" t="s">
        <v>119</v>
      </c>
      <c r="E303" s="188" t="s">
        <v>651</v>
      </c>
      <c r="F303" s="189" t="s">
        <v>652</v>
      </c>
      <c r="G303" s="190" t="s">
        <v>273</v>
      </c>
      <c r="H303" s="191">
        <v>1</v>
      </c>
      <c r="I303" s="192"/>
      <c r="J303" s="193">
        <f t="shared" si="40"/>
        <v>0</v>
      </c>
      <c r="K303" s="194"/>
      <c r="L303" s="38"/>
      <c r="M303" s="195" t="s">
        <v>1</v>
      </c>
      <c r="N303" s="196" t="s">
        <v>41</v>
      </c>
      <c r="O303" s="71"/>
      <c r="P303" s="197">
        <f t="shared" si="41"/>
        <v>0</v>
      </c>
      <c r="Q303" s="197">
        <v>6.9999999999999994E-5</v>
      </c>
      <c r="R303" s="197">
        <f t="shared" si="42"/>
        <v>6.9999999999999994E-5</v>
      </c>
      <c r="S303" s="197">
        <v>0</v>
      </c>
      <c r="T303" s="198">
        <f t="shared" si="43"/>
        <v>0</v>
      </c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R303" s="199" t="s">
        <v>193</v>
      </c>
      <c r="AT303" s="199" t="s">
        <v>119</v>
      </c>
      <c r="AU303" s="199" t="s">
        <v>124</v>
      </c>
      <c r="AY303" s="16" t="s">
        <v>117</v>
      </c>
      <c r="BE303" s="200">
        <f t="shared" si="44"/>
        <v>0</v>
      </c>
      <c r="BF303" s="200">
        <f t="shared" si="45"/>
        <v>0</v>
      </c>
      <c r="BG303" s="200">
        <f t="shared" si="46"/>
        <v>0</v>
      </c>
      <c r="BH303" s="200">
        <f t="shared" si="47"/>
        <v>0</v>
      </c>
      <c r="BI303" s="200">
        <f t="shared" si="48"/>
        <v>0</v>
      </c>
      <c r="BJ303" s="16" t="s">
        <v>124</v>
      </c>
      <c r="BK303" s="200">
        <f t="shared" si="49"/>
        <v>0</v>
      </c>
      <c r="BL303" s="16" t="s">
        <v>193</v>
      </c>
      <c r="BM303" s="199" t="s">
        <v>653</v>
      </c>
    </row>
    <row r="304" spans="1:65" s="2" customFormat="1" ht="24.2" customHeight="1">
      <c r="A304" s="33"/>
      <c r="B304" s="34"/>
      <c r="C304" s="224" t="s">
        <v>654</v>
      </c>
      <c r="D304" s="224" t="s">
        <v>214</v>
      </c>
      <c r="E304" s="225" t="s">
        <v>655</v>
      </c>
      <c r="F304" s="226" t="s">
        <v>656</v>
      </c>
      <c r="G304" s="227" t="s">
        <v>273</v>
      </c>
      <c r="H304" s="228">
        <v>1</v>
      </c>
      <c r="I304" s="229"/>
      <c r="J304" s="230">
        <f t="shared" si="40"/>
        <v>0</v>
      </c>
      <c r="K304" s="231"/>
      <c r="L304" s="232"/>
      <c r="M304" s="233" t="s">
        <v>1</v>
      </c>
      <c r="N304" s="234" t="s">
        <v>41</v>
      </c>
      <c r="O304" s="71"/>
      <c r="P304" s="197">
        <f t="shared" si="41"/>
        <v>0</v>
      </c>
      <c r="Q304" s="197">
        <v>3.0100000000000001E-3</v>
      </c>
      <c r="R304" s="197">
        <f t="shared" si="42"/>
        <v>3.0100000000000001E-3</v>
      </c>
      <c r="S304" s="197">
        <v>0</v>
      </c>
      <c r="T304" s="198">
        <f t="shared" si="43"/>
        <v>0</v>
      </c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R304" s="199" t="s">
        <v>281</v>
      </c>
      <c r="AT304" s="199" t="s">
        <v>214</v>
      </c>
      <c r="AU304" s="199" t="s">
        <v>124</v>
      </c>
      <c r="AY304" s="16" t="s">
        <v>117</v>
      </c>
      <c r="BE304" s="200">
        <f t="shared" si="44"/>
        <v>0</v>
      </c>
      <c r="BF304" s="200">
        <f t="shared" si="45"/>
        <v>0</v>
      </c>
      <c r="BG304" s="200">
        <f t="shared" si="46"/>
        <v>0</v>
      </c>
      <c r="BH304" s="200">
        <f t="shared" si="47"/>
        <v>0</v>
      </c>
      <c r="BI304" s="200">
        <f t="shared" si="48"/>
        <v>0</v>
      </c>
      <c r="BJ304" s="16" t="s">
        <v>124</v>
      </c>
      <c r="BK304" s="200">
        <f t="shared" si="49"/>
        <v>0</v>
      </c>
      <c r="BL304" s="16" t="s">
        <v>193</v>
      </c>
      <c r="BM304" s="199" t="s">
        <v>657</v>
      </c>
    </row>
    <row r="305" spans="1:65" s="2" customFormat="1" ht="16.5" customHeight="1">
      <c r="A305" s="33"/>
      <c r="B305" s="34"/>
      <c r="C305" s="187" t="s">
        <v>658</v>
      </c>
      <c r="D305" s="187" t="s">
        <v>119</v>
      </c>
      <c r="E305" s="188" t="s">
        <v>659</v>
      </c>
      <c r="F305" s="189" t="s">
        <v>660</v>
      </c>
      <c r="G305" s="190" t="s">
        <v>273</v>
      </c>
      <c r="H305" s="191">
        <v>1</v>
      </c>
      <c r="I305" s="192"/>
      <c r="J305" s="193">
        <f t="shared" si="40"/>
        <v>0</v>
      </c>
      <c r="K305" s="194"/>
      <c r="L305" s="38"/>
      <c r="M305" s="195" t="s">
        <v>1</v>
      </c>
      <c r="N305" s="196" t="s">
        <v>41</v>
      </c>
      <c r="O305" s="71"/>
      <c r="P305" s="197">
        <f t="shared" si="41"/>
        <v>0</v>
      </c>
      <c r="Q305" s="197">
        <v>6.9999999999999994E-5</v>
      </c>
      <c r="R305" s="197">
        <f t="shared" si="42"/>
        <v>6.9999999999999994E-5</v>
      </c>
      <c r="S305" s="197">
        <v>0</v>
      </c>
      <c r="T305" s="198">
        <f t="shared" si="43"/>
        <v>0</v>
      </c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R305" s="199" t="s">
        <v>193</v>
      </c>
      <c r="AT305" s="199" t="s">
        <v>119</v>
      </c>
      <c r="AU305" s="199" t="s">
        <v>124</v>
      </c>
      <c r="AY305" s="16" t="s">
        <v>117</v>
      </c>
      <c r="BE305" s="200">
        <f t="shared" si="44"/>
        <v>0</v>
      </c>
      <c r="BF305" s="200">
        <f t="shared" si="45"/>
        <v>0</v>
      </c>
      <c r="BG305" s="200">
        <f t="shared" si="46"/>
        <v>0</v>
      </c>
      <c r="BH305" s="200">
        <f t="shared" si="47"/>
        <v>0</v>
      </c>
      <c r="BI305" s="200">
        <f t="shared" si="48"/>
        <v>0</v>
      </c>
      <c r="BJ305" s="16" t="s">
        <v>124</v>
      </c>
      <c r="BK305" s="200">
        <f t="shared" si="49"/>
        <v>0</v>
      </c>
      <c r="BL305" s="16" t="s">
        <v>193</v>
      </c>
      <c r="BM305" s="199" t="s">
        <v>661</v>
      </c>
    </row>
    <row r="306" spans="1:65" s="2" customFormat="1" ht="16.5" customHeight="1">
      <c r="A306" s="33"/>
      <c r="B306" s="34"/>
      <c r="C306" s="224" t="s">
        <v>662</v>
      </c>
      <c r="D306" s="224" t="s">
        <v>214</v>
      </c>
      <c r="E306" s="225" t="s">
        <v>663</v>
      </c>
      <c r="F306" s="226" t="s">
        <v>664</v>
      </c>
      <c r="G306" s="227" t="s">
        <v>273</v>
      </c>
      <c r="H306" s="228">
        <v>1</v>
      </c>
      <c r="I306" s="229"/>
      <c r="J306" s="230">
        <f t="shared" si="40"/>
        <v>0</v>
      </c>
      <c r="K306" s="231"/>
      <c r="L306" s="232"/>
      <c r="M306" s="233" t="s">
        <v>1</v>
      </c>
      <c r="N306" s="234" t="s">
        <v>41</v>
      </c>
      <c r="O306" s="71"/>
      <c r="P306" s="197">
        <f t="shared" si="41"/>
        <v>0</v>
      </c>
      <c r="Q306" s="197">
        <v>2.0500000000000002E-3</v>
      </c>
      <c r="R306" s="197">
        <f t="shared" si="42"/>
        <v>2.0500000000000002E-3</v>
      </c>
      <c r="S306" s="197">
        <v>0</v>
      </c>
      <c r="T306" s="198">
        <f t="shared" si="43"/>
        <v>0</v>
      </c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R306" s="199" t="s">
        <v>281</v>
      </c>
      <c r="AT306" s="199" t="s">
        <v>214</v>
      </c>
      <c r="AU306" s="199" t="s">
        <v>124</v>
      </c>
      <c r="AY306" s="16" t="s">
        <v>117</v>
      </c>
      <c r="BE306" s="200">
        <f t="shared" si="44"/>
        <v>0</v>
      </c>
      <c r="BF306" s="200">
        <f t="shared" si="45"/>
        <v>0</v>
      </c>
      <c r="BG306" s="200">
        <f t="shared" si="46"/>
        <v>0</v>
      </c>
      <c r="BH306" s="200">
        <f t="shared" si="47"/>
        <v>0</v>
      </c>
      <c r="BI306" s="200">
        <f t="shared" si="48"/>
        <v>0</v>
      </c>
      <c r="BJ306" s="16" t="s">
        <v>124</v>
      </c>
      <c r="BK306" s="200">
        <f t="shared" si="49"/>
        <v>0</v>
      </c>
      <c r="BL306" s="16" t="s">
        <v>193</v>
      </c>
      <c r="BM306" s="199" t="s">
        <v>665</v>
      </c>
    </row>
    <row r="307" spans="1:65" s="2" customFormat="1" ht="24.2" customHeight="1">
      <c r="A307" s="33"/>
      <c r="B307" s="34"/>
      <c r="C307" s="187" t="s">
        <v>666</v>
      </c>
      <c r="D307" s="187" t="s">
        <v>119</v>
      </c>
      <c r="E307" s="188" t="s">
        <v>667</v>
      </c>
      <c r="F307" s="189" t="s">
        <v>668</v>
      </c>
      <c r="G307" s="190" t="s">
        <v>143</v>
      </c>
      <c r="H307" s="191">
        <v>150</v>
      </c>
      <c r="I307" s="192"/>
      <c r="J307" s="193">
        <f t="shared" si="40"/>
        <v>0</v>
      </c>
      <c r="K307" s="194"/>
      <c r="L307" s="38"/>
      <c r="M307" s="195" t="s">
        <v>1</v>
      </c>
      <c r="N307" s="196" t="s">
        <v>41</v>
      </c>
      <c r="O307" s="71"/>
      <c r="P307" s="197">
        <f t="shared" si="41"/>
        <v>0</v>
      </c>
      <c r="Q307" s="197">
        <v>1.8000000000000001E-4</v>
      </c>
      <c r="R307" s="197">
        <f t="shared" si="42"/>
        <v>2.7000000000000003E-2</v>
      </c>
      <c r="S307" s="197">
        <v>0</v>
      </c>
      <c r="T307" s="198">
        <f t="shared" si="43"/>
        <v>0</v>
      </c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R307" s="199" t="s">
        <v>193</v>
      </c>
      <c r="AT307" s="199" t="s">
        <v>119</v>
      </c>
      <c r="AU307" s="199" t="s">
        <v>124</v>
      </c>
      <c r="AY307" s="16" t="s">
        <v>117</v>
      </c>
      <c r="BE307" s="200">
        <f t="shared" si="44"/>
        <v>0</v>
      </c>
      <c r="BF307" s="200">
        <f t="shared" si="45"/>
        <v>0</v>
      </c>
      <c r="BG307" s="200">
        <f t="shared" si="46"/>
        <v>0</v>
      </c>
      <c r="BH307" s="200">
        <f t="shared" si="47"/>
        <v>0</v>
      </c>
      <c r="BI307" s="200">
        <f t="shared" si="48"/>
        <v>0</v>
      </c>
      <c r="BJ307" s="16" t="s">
        <v>124</v>
      </c>
      <c r="BK307" s="200">
        <f t="shared" si="49"/>
        <v>0</v>
      </c>
      <c r="BL307" s="16" t="s">
        <v>193</v>
      </c>
      <c r="BM307" s="199" t="s">
        <v>669</v>
      </c>
    </row>
    <row r="308" spans="1:65" s="2" customFormat="1" ht="24.2" customHeight="1">
      <c r="A308" s="33"/>
      <c r="B308" s="34"/>
      <c r="C308" s="187" t="s">
        <v>670</v>
      </c>
      <c r="D308" s="187" t="s">
        <v>119</v>
      </c>
      <c r="E308" s="188" t="s">
        <v>671</v>
      </c>
      <c r="F308" s="189" t="s">
        <v>672</v>
      </c>
      <c r="G308" s="190" t="s">
        <v>143</v>
      </c>
      <c r="H308" s="191">
        <v>150</v>
      </c>
      <c r="I308" s="192"/>
      <c r="J308" s="193">
        <f t="shared" si="40"/>
        <v>0</v>
      </c>
      <c r="K308" s="194"/>
      <c r="L308" s="38"/>
      <c r="M308" s="195" t="s">
        <v>1</v>
      </c>
      <c r="N308" s="196" t="s">
        <v>41</v>
      </c>
      <c r="O308" s="71"/>
      <c r="P308" s="197">
        <f t="shared" si="41"/>
        <v>0</v>
      </c>
      <c r="Q308" s="197">
        <v>1.0000000000000001E-5</v>
      </c>
      <c r="R308" s="197">
        <f t="shared" si="42"/>
        <v>1.5E-3</v>
      </c>
      <c r="S308" s="197">
        <v>0</v>
      </c>
      <c r="T308" s="198">
        <f t="shared" si="43"/>
        <v>0</v>
      </c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R308" s="199" t="s">
        <v>193</v>
      </c>
      <c r="AT308" s="199" t="s">
        <v>119</v>
      </c>
      <c r="AU308" s="199" t="s">
        <v>124</v>
      </c>
      <c r="AY308" s="16" t="s">
        <v>117</v>
      </c>
      <c r="BE308" s="200">
        <f t="shared" si="44"/>
        <v>0</v>
      </c>
      <c r="BF308" s="200">
        <f t="shared" si="45"/>
        <v>0</v>
      </c>
      <c r="BG308" s="200">
        <f t="shared" si="46"/>
        <v>0</v>
      </c>
      <c r="BH308" s="200">
        <f t="shared" si="47"/>
        <v>0</v>
      </c>
      <c r="BI308" s="200">
        <f t="shared" si="48"/>
        <v>0</v>
      </c>
      <c r="BJ308" s="16" t="s">
        <v>124</v>
      </c>
      <c r="BK308" s="200">
        <f t="shared" si="49"/>
        <v>0</v>
      </c>
      <c r="BL308" s="16" t="s">
        <v>193</v>
      </c>
      <c r="BM308" s="199" t="s">
        <v>673</v>
      </c>
    </row>
    <row r="309" spans="1:65" s="2" customFormat="1" ht="33" customHeight="1">
      <c r="A309" s="33"/>
      <c r="B309" s="34"/>
      <c r="C309" s="187" t="s">
        <v>674</v>
      </c>
      <c r="D309" s="187" t="s">
        <v>119</v>
      </c>
      <c r="E309" s="188" t="s">
        <v>675</v>
      </c>
      <c r="F309" s="189" t="s">
        <v>676</v>
      </c>
      <c r="G309" s="190" t="s">
        <v>204</v>
      </c>
      <c r="H309" s="191">
        <v>1.256</v>
      </c>
      <c r="I309" s="192"/>
      <c r="J309" s="193">
        <f t="shared" si="40"/>
        <v>0</v>
      </c>
      <c r="K309" s="194"/>
      <c r="L309" s="38"/>
      <c r="M309" s="195" t="s">
        <v>1</v>
      </c>
      <c r="N309" s="196" t="s">
        <v>41</v>
      </c>
      <c r="O309" s="71"/>
      <c r="P309" s="197">
        <f t="shared" si="41"/>
        <v>0</v>
      </c>
      <c r="Q309" s="197">
        <v>0</v>
      </c>
      <c r="R309" s="197">
        <f t="shared" si="42"/>
        <v>0</v>
      </c>
      <c r="S309" s="197">
        <v>0</v>
      </c>
      <c r="T309" s="198">
        <f t="shared" si="43"/>
        <v>0</v>
      </c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R309" s="199" t="s">
        <v>193</v>
      </c>
      <c r="AT309" s="199" t="s">
        <v>119</v>
      </c>
      <c r="AU309" s="199" t="s">
        <v>124</v>
      </c>
      <c r="AY309" s="16" t="s">
        <v>117</v>
      </c>
      <c r="BE309" s="200">
        <f t="shared" si="44"/>
        <v>0</v>
      </c>
      <c r="BF309" s="200">
        <f t="shared" si="45"/>
        <v>0</v>
      </c>
      <c r="BG309" s="200">
        <f t="shared" si="46"/>
        <v>0</v>
      </c>
      <c r="BH309" s="200">
        <f t="shared" si="47"/>
        <v>0</v>
      </c>
      <c r="BI309" s="200">
        <f t="shared" si="48"/>
        <v>0</v>
      </c>
      <c r="BJ309" s="16" t="s">
        <v>124</v>
      </c>
      <c r="BK309" s="200">
        <f t="shared" si="49"/>
        <v>0</v>
      </c>
      <c r="BL309" s="16" t="s">
        <v>193</v>
      </c>
      <c r="BM309" s="199" t="s">
        <v>677</v>
      </c>
    </row>
    <row r="310" spans="1:65" s="2" customFormat="1" ht="24.2" customHeight="1">
      <c r="A310" s="33"/>
      <c r="B310" s="34"/>
      <c r="C310" s="187" t="s">
        <v>678</v>
      </c>
      <c r="D310" s="187" t="s">
        <v>119</v>
      </c>
      <c r="E310" s="188" t="s">
        <v>679</v>
      </c>
      <c r="F310" s="189" t="s">
        <v>680</v>
      </c>
      <c r="G310" s="190" t="s">
        <v>204</v>
      </c>
      <c r="H310" s="191">
        <v>8.6999999999999994E-2</v>
      </c>
      <c r="I310" s="192"/>
      <c r="J310" s="193">
        <f t="shared" si="40"/>
        <v>0</v>
      </c>
      <c r="K310" s="194"/>
      <c r="L310" s="38"/>
      <c r="M310" s="195" t="s">
        <v>1</v>
      </c>
      <c r="N310" s="196" t="s">
        <v>41</v>
      </c>
      <c r="O310" s="71"/>
      <c r="P310" s="197">
        <f t="shared" si="41"/>
        <v>0</v>
      </c>
      <c r="Q310" s="197">
        <v>0</v>
      </c>
      <c r="R310" s="197">
        <f t="shared" si="42"/>
        <v>0</v>
      </c>
      <c r="S310" s="197">
        <v>0</v>
      </c>
      <c r="T310" s="198">
        <f t="shared" si="43"/>
        <v>0</v>
      </c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R310" s="199" t="s">
        <v>193</v>
      </c>
      <c r="AT310" s="199" t="s">
        <v>119</v>
      </c>
      <c r="AU310" s="199" t="s">
        <v>124</v>
      </c>
      <c r="AY310" s="16" t="s">
        <v>117</v>
      </c>
      <c r="BE310" s="200">
        <f t="shared" si="44"/>
        <v>0</v>
      </c>
      <c r="BF310" s="200">
        <f t="shared" si="45"/>
        <v>0</v>
      </c>
      <c r="BG310" s="200">
        <f t="shared" si="46"/>
        <v>0</v>
      </c>
      <c r="BH310" s="200">
        <f t="shared" si="47"/>
        <v>0</v>
      </c>
      <c r="BI310" s="200">
        <f t="shared" si="48"/>
        <v>0</v>
      </c>
      <c r="BJ310" s="16" t="s">
        <v>124</v>
      </c>
      <c r="BK310" s="200">
        <f t="shared" si="49"/>
        <v>0</v>
      </c>
      <c r="BL310" s="16" t="s">
        <v>193</v>
      </c>
      <c r="BM310" s="199" t="s">
        <v>681</v>
      </c>
    </row>
    <row r="311" spans="1:65" s="12" customFormat="1" ht="22.9" customHeight="1">
      <c r="B311" s="171"/>
      <c r="C311" s="172"/>
      <c r="D311" s="173" t="s">
        <v>74</v>
      </c>
      <c r="E311" s="185" t="s">
        <v>682</v>
      </c>
      <c r="F311" s="185" t="s">
        <v>683</v>
      </c>
      <c r="G311" s="172"/>
      <c r="H311" s="172"/>
      <c r="I311" s="175"/>
      <c r="J311" s="186">
        <f>BK311</f>
        <v>0</v>
      </c>
      <c r="K311" s="172"/>
      <c r="L311" s="177"/>
      <c r="M311" s="178"/>
      <c r="N311" s="179"/>
      <c r="O311" s="179"/>
      <c r="P311" s="180">
        <f>SUM(P312:P317)</f>
        <v>0</v>
      </c>
      <c r="Q311" s="179"/>
      <c r="R311" s="180">
        <f>SUM(R312:R317)</f>
        <v>2.2239999999999999E-2</v>
      </c>
      <c r="S311" s="179"/>
      <c r="T311" s="181">
        <f>SUM(T312:T317)</f>
        <v>0</v>
      </c>
      <c r="AR311" s="182" t="s">
        <v>124</v>
      </c>
      <c r="AT311" s="183" t="s">
        <v>74</v>
      </c>
      <c r="AU311" s="183" t="s">
        <v>80</v>
      </c>
      <c r="AY311" s="182" t="s">
        <v>117</v>
      </c>
      <c r="BK311" s="184">
        <f>SUM(BK312:BK317)</f>
        <v>0</v>
      </c>
    </row>
    <row r="312" spans="1:65" s="2" customFormat="1" ht="21.75" customHeight="1">
      <c r="A312" s="33"/>
      <c r="B312" s="34"/>
      <c r="C312" s="187" t="s">
        <v>684</v>
      </c>
      <c r="D312" s="187" t="s">
        <v>119</v>
      </c>
      <c r="E312" s="188" t="s">
        <v>685</v>
      </c>
      <c r="F312" s="189" t="s">
        <v>686</v>
      </c>
      <c r="G312" s="190" t="s">
        <v>392</v>
      </c>
      <c r="H312" s="191">
        <v>11</v>
      </c>
      <c r="I312" s="192"/>
      <c r="J312" s="193">
        <f t="shared" ref="J312:J317" si="50">ROUND(I312*H312,2)</f>
        <v>0</v>
      </c>
      <c r="K312" s="194"/>
      <c r="L312" s="38"/>
      <c r="M312" s="195" t="s">
        <v>1</v>
      </c>
      <c r="N312" s="196" t="s">
        <v>41</v>
      </c>
      <c r="O312" s="71"/>
      <c r="P312" s="197">
        <f t="shared" ref="P312:P317" si="51">O312*H312</f>
        <v>0</v>
      </c>
      <c r="Q312" s="197">
        <v>2.9999999999999997E-4</v>
      </c>
      <c r="R312" s="197">
        <f t="shared" ref="R312:R317" si="52">Q312*H312</f>
        <v>3.2999999999999995E-3</v>
      </c>
      <c r="S312" s="197">
        <v>0</v>
      </c>
      <c r="T312" s="198">
        <f t="shared" ref="T312:T317" si="53">S312*H312</f>
        <v>0</v>
      </c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R312" s="199" t="s">
        <v>274</v>
      </c>
      <c r="AT312" s="199" t="s">
        <v>119</v>
      </c>
      <c r="AU312" s="199" t="s">
        <v>124</v>
      </c>
      <c r="AY312" s="16" t="s">
        <v>117</v>
      </c>
      <c r="BE312" s="200">
        <f t="shared" ref="BE312:BE317" si="54">IF(N312="základná",J312,0)</f>
        <v>0</v>
      </c>
      <c r="BF312" s="200">
        <f t="shared" ref="BF312:BF317" si="55">IF(N312="znížená",J312,0)</f>
        <v>0</v>
      </c>
      <c r="BG312" s="200">
        <f t="shared" ref="BG312:BG317" si="56">IF(N312="zákl. prenesená",J312,0)</f>
        <v>0</v>
      </c>
      <c r="BH312" s="200">
        <f t="shared" ref="BH312:BH317" si="57">IF(N312="zníž. prenesená",J312,0)</f>
        <v>0</v>
      </c>
      <c r="BI312" s="200">
        <f t="shared" ref="BI312:BI317" si="58">IF(N312="nulová",J312,0)</f>
        <v>0</v>
      </c>
      <c r="BJ312" s="16" t="s">
        <v>124</v>
      </c>
      <c r="BK312" s="200">
        <f t="shared" ref="BK312:BK317" si="59">ROUND(I312*H312,2)</f>
        <v>0</v>
      </c>
      <c r="BL312" s="16" t="s">
        <v>274</v>
      </c>
      <c r="BM312" s="199" t="s">
        <v>687</v>
      </c>
    </row>
    <row r="313" spans="1:65" s="2" customFormat="1" ht="21.75" customHeight="1">
      <c r="A313" s="33"/>
      <c r="B313" s="34"/>
      <c r="C313" s="224" t="s">
        <v>688</v>
      </c>
      <c r="D313" s="224" t="s">
        <v>214</v>
      </c>
      <c r="E313" s="225" t="s">
        <v>689</v>
      </c>
      <c r="F313" s="226" t="s">
        <v>690</v>
      </c>
      <c r="G313" s="227" t="s">
        <v>273</v>
      </c>
      <c r="H313" s="228">
        <v>55</v>
      </c>
      <c r="I313" s="229"/>
      <c r="J313" s="230">
        <f t="shared" si="50"/>
        <v>0</v>
      </c>
      <c r="K313" s="231"/>
      <c r="L313" s="232"/>
      <c r="M313" s="233" t="s">
        <v>1</v>
      </c>
      <c r="N313" s="234" t="s">
        <v>41</v>
      </c>
      <c r="O313" s="71"/>
      <c r="P313" s="197">
        <f t="shared" si="51"/>
        <v>0</v>
      </c>
      <c r="Q313" s="197">
        <v>2.0000000000000001E-4</v>
      </c>
      <c r="R313" s="197">
        <f t="shared" si="52"/>
        <v>1.1000000000000001E-2</v>
      </c>
      <c r="S313" s="197">
        <v>0</v>
      </c>
      <c r="T313" s="198">
        <f t="shared" si="53"/>
        <v>0</v>
      </c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R313" s="199" t="s">
        <v>279</v>
      </c>
      <c r="AT313" s="199" t="s">
        <v>214</v>
      </c>
      <c r="AU313" s="199" t="s">
        <v>124</v>
      </c>
      <c r="AY313" s="16" t="s">
        <v>117</v>
      </c>
      <c r="BE313" s="200">
        <f t="shared" si="54"/>
        <v>0</v>
      </c>
      <c r="BF313" s="200">
        <f t="shared" si="55"/>
        <v>0</v>
      </c>
      <c r="BG313" s="200">
        <f t="shared" si="56"/>
        <v>0</v>
      </c>
      <c r="BH313" s="200">
        <f t="shared" si="57"/>
        <v>0</v>
      </c>
      <c r="BI313" s="200">
        <f t="shared" si="58"/>
        <v>0</v>
      </c>
      <c r="BJ313" s="16" t="s">
        <v>124</v>
      </c>
      <c r="BK313" s="200">
        <f t="shared" si="59"/>
        <v>0</v>
      </c>
      <c r="BL313" s="16" t="s">
        <v>274</v>
      </c>
      <c r="BM313" s="199" t="s">
        <v>691</v>
      </c>
    </row>
    <row r="314" spans="1:65" s="2" customFormat="1" ht="21.75" customHeight="1">
      <c r="A314" s="33"/>
      <c r="B314" s="34"/>
      <c r="C314" s="187" t="s">
        <v>432</v>
      </c>
      <c r="D314" s="187" t="s">
        <v>119</v>
      </c>
      <c r="E314" s="188" t="s">
        <v>692</v>
      </c>
      <c r="F314" s="189" t="s">
        <v>693</v>
      </c>
      <c r="G314" s="190" t="s">
        <v>392</v>
      </c>
      <c r="H314" s="191">
        <v>6</v>
      </c>
      <c r="I314" s="192"/>
      <c r="J314" s="193">
        <f t="shared" si="50"/>
        <v>0</v>
      </c>
      <c r="K314" s="194"/>
      <c r="L314" s="38"/>
      <c r="M314" s="195" t="s">
        <v>1</v>
      </c>
      <c r="N314" s="196" t="s">
        <v>41</v>
      </c>
      <c r="O314" s="71"/>
      <c r="P314" s="197">
        <f t="shared" si="51"/>
        <v>0</v>
      </c>
      <c r="Q314" s="197">
        <v>4.4000000000000002E-4</v>
      </c>
      <c r="R314" s="197">
        <f t="shared" si="52"/>
        <v>2.64E-3</v>
      </c>
      <c r="S314" s="197">
        <v>0</v>
      </c>
      <c r="T314" s="198">
        <f t="shared" si="53"/>
        <v>0</v>
      </c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R314" s="199" t="s">
        <v>274</v>
      </c>
      <c r="AT314" s="199" t="s">
        <v>119</v>
      </c>
      <c r="AU314" s="199" t="s">
        <v>124</v>
      </c>
      <c r="AY314" s="16" t="s">
        <v>117</v>
      </c>
      <c r="BE314" s="200">
        <f t="shared" si="54"/>
        <v>0</v>
      </c>
      <c r="BF314" s="200">
        <f t="shared" si="55"/>
        <v>0</v>
      </c>
      <c r="BG314" s="200">
        <f t="shared" si="56"/>
        <v>0</v>
      </c>
      <c r="BH314" s="200">
        <f t="shared" si="57"/>
        <v>0</v>
      </c>
      <c r="BI314" s="200">
        <f t="shared" si="58"/>
        <v>0</v>
      </c>
      <c r="BJ314" s="16" t="s">
        <v>124</v>
      </c>
      <c r="BK314" s="200">
        <f t="shared" si="59"/>
        <v>0</v>
      </c>
      <c r="BL314" s="16" t="s">
        <v>274</v>
      </c>
      <c r="BM314" s="199" t="s">
        <v>694</v>
      </c>
    </row>
    <row r="315" spans="1:65" s="2" customFormat="1" ht="33" customHeight="1">
      <c r="A315" s="33"/>
      <c r="B315" s="34"/>
      <c r="C315" s="224" t="s">
        <v>695</v>
      </c>
      <c r="D315" s="224" t="s">
        <v>214</v>
      </c>
      <c r="E315" s="225" t="s">
        <v>696</v>
      </c>
      <c r="F315" s="226" t="s">
        <v>697</v>
      </c>
      <c r="G315" s="227" t="s">
        <v>273</v>
      </c>
      <c r="H315" s="228">
        <v>10</v>
      </c>
      <c r="I315" s="229"/>
      <c r="J315" s="230">
        <f t="shared" si="50"/>
        <v>0</v>
      </c>
      <c r="K315" s="231"/>
      <c r="L315" s="232"/>
      <c r="M315" s="233" t="s">
        <v>1</v>
      </c>
      <c r="N315" s="234" t="s">
        <v>41</v>
      </c>
      <c r="O315" s="71"/>
      <c r="P315" s="197">
        <f t="shared" si="51"/>
        <v>0</v>
      </c>
      <c r="Q315" s="197">
        <v>8.0000000000000007E-5</v>
      </c>
      <c r="R315" s="197">
        <f t="shared" si="52"/>
        <v>8.0000000000000004E-4</v>
      </c>
      <c r="S315" s="197">
        <v>0</v>
      </c>
      <c r="T315" s="198">
        <f t="shared" si="53"/>
        <v>0</v>
      </c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R315" s="199" t="s">
        <v>156</v>
      </c>
      <c r="AT315" s="199" t="s">
        <v>214</v>
      </c>
      <c r="AU315" s="199" t="s">
        <v>124</v>
      </c>
      <c r="AY315" s="16" t="s">
        <v>117</v>
      </c>
      <c r="BE315" s="200">
        <f t="shared" si="54"/>
        <v>0</v>
      </c>
      <c r="BF315" s="200">
        <f t="shared" si="55"/>
        <v>0</v>
      </c>
      <c r="BG315" s="200">
        <f t="shared" si="56"/>
        <v>0</v>
      </c>
      <c r="BH315" s="200">
        <f t="shared" si="57"/>
        <v>0</v>
      </c>
      <c r="BI315" s="200">
        <f t="shared" si="58"/>
        <v>0</v>
      </c>
      <c r="BJ315" s="16" t="s">
        <v>124</v>
      </c>
      <c r="BK315" s="200">
        <f t="shared" si="59"/>
        <v>0</v>
      </c>
      <c r="BL315" s="16" t="s">
        <v>123</v>
      </c>
      <c r="BM315" s="199" t="s">
        <v>698</v>
      </c>
    </row>
    <row r="316" spans="1:65" s="2" customFormat="1" ht="33" customHeight="1">
      <c r="A316" s="33"/>
      <c r="B316" s="34"/>
      <c r="C316" s="224" t="s">
        <v>699</v>
      </c>
      <c r="D316" s="224" t="s">
        <v>214</v>
      </c>
      <c r="E316" s="225" t="s">
        <v>700</v>
      </c>
      <c r="F316" s="226" t="s">
        <v>701</v>
      </c>
      <c r="G316" s="227" t="s">
        <v>273</v>
      </c>
      <c r="H316" s="228">
        <v>45</v>
      </c>
      <c r="I316" s="229"/>
      <c r="J316" s="230">
        <f t="shared" si="50"/>
        <v>0</v>
      </c>
      <c r="K316" s="231"/>
      <c r="L316" s="232"/>
      <c r="M316" s="233" t="s">
        <v>1</v>
      </c>
      <c r="N316" s="234" t="s">
        <v>41</v>
      </c>
      <c r="O316" s="71"/>
      <c r="P316" s="197">
        <f t="shared" si="51"/>
        <v>0</v>
      </c>
      <c r="Q316" s="197">
        <v>1E-4</v>
      </c>
      <c r="R316" s="197">
        <f t="shared" si="52"/>
        <v>4.5000000000000005E-3</v>
      </c>
      <c r="S316" s="197">
        <v>0</v>
      </c>
      <c r="T316" s="198">
        <f t="shared" si="53"/>
        <v>0</v>
      </c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R316" s="199" t="s">
        <v>156</v>
      </c>
      <c r="AT316" s="199" t="s">
        <v>214</v>
      </c>
      <c r="AU316" s="199" t="s">
        <v>124</v>
      </c>
      <c r="AY316" s="16" t="s">
        <v>117</v>
      </c>
      <c r="BE316" s="200">
        <f t="shared" si="54"/>
        <v>0</v>
      </c>
      <c r="BF316" s="200">
        <f t="shared" si="55"/>
        <v>0</v>
      </c>
      <c r="BG316" s="200">
        <f t="shared" si="56"/>
        <v>0</v>
      </c>
      <c r="BH316" s="200">
        <f t="shared" si="57"/>
        <v>0</v>
      </c>
      <c r="BI316" s="200">
        <f t="shared" si="58"/>
        <v>0</v>
      </c>
      <c r="BJ316" s="16" t="s">
        <v>124</v>
      </c>
      <c r="BK316" s="200">
        <f t="shared" si="59"/>
        <v>0</v>
      </c>
      <c r="BL316" s="16" t="s">
        <v>123</v>
      </c>
      <c r="BM316" s="199" t="s">
        <v>702</v>
      </c>
    </row>
    <row r="317" spans="1:65" s="2" customFormat="1" ht="24.2" customHeight="1">
      <c r="A317" s="33"/>
      <c r="B317" s="34"/>
      <c r="C317" s="187" t="s">
        <v>703</v>
      </c>
      <c r="D317" s="187" t="s">
        <v>119</v>
      </c>
      <c r="E317" s="188" t="s">
        <v>704</v>
      </c>
      <c r="F317" s="189" t="s">
        <v>705</v>
      </c>
      <c r="G317" s="190" t="s">
        <v>204</v>
      </c>
      <c r="H317" s="191">
        <v>7.6999999999999999E-2</v>
      </c>
      <c r="I317" s="192"/>
      <c r="J317" s="193">
        <f t="shared" si="50"/>
        <v>0</v>
      </c>
      <c r="K317" s="194"/>
      <c r="L317" s="38"/>
      <c r="M317" s="195" t="s">
        <v>1</v>
      </c>
      <c r="N317" s="196" t="s">
        <v>41</v>
      </c>
      <c r="O317" s="71"/>
      <c r="P317" s="197">
        <f t="shared" si="51"/>
        <v>0</v>
      </c>
      <c r="Q317" s="197">
        <v>0</v>
      </c>
      <c r="R317" s="197">
        <f t="shared" si="52"/>
        <v>0</v>
      </c>
      <c r="S317" s="197">
        <v>0</v>
      </c>
      <c r="T317" s="198">
        <f t="shared" si="53"/>
        <v>0</v>
      </c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R317" s="199" t="s">
        <v>193</v>
      </c>
      <c r="AT317" s="199" t="s">
        <v>119</v>
      </c>
      <c r="AU317" s="199" t="s">
        <v>124</v>
      </c>
      <c r="AY317" s="16" t="s">
        <v>117</v>
      </c>
      <c r="BE317" s="200">
        <f t="shared" si="54"/>
        <v>0</v>
      </c>
      <c r="BF317" s="200">
        <f t="shared" si="55"/>
        <v>0</v>
      </c>
      <c r="BG317" s="200">
        <f t="shared" si="56"/>
        <v>0</v>
      </c>
      <c r="BH317" s="200">
        <f t="shared" si="57"/>
        <v>0</v>
      </c>
      <c r="BI317" s="200">
        <f t="shared" si="58"/>
        <v>0</v>
      </c>
      <c r="BJ317" s="16" t="s">
        <v>124</v>
      </c>
      <c r="BK317" s="200">
        <f t="shared" si="59"/>
        <v>0</v>
      </c>
      <c r="BL317" s="16" t="s">
        <v>193</v>
      </c>
      <c r="BM317" s="199" t="s">
        <v>706</v>
      </c>
    </row>
    <row r="318" spans="1:65" s="12" customFormat="1" ht="25.9" customHeight="1">
      <c r="B318" s="171"/>
      <c r="C318" s="172"/>
      <c r="D318" s="173" t="s">
        <v>74</v>
      </c>
      <c r="E318" s="174" t="s">
        <v>707</v>
      </c>
      <c r="F318" s="174" t="s">
        <v>708</v>
      </c>
      <c r="G318" s="172"/>
      <c r="H318" s="172"/>
      <c r="I318" s="175"/>
      <c r="J318" s="176">
        <f>BK318</f>
        <v>0</v>
      </c>
      <c r="K318" s="172"/>
      <c r="L318" s="177"/>
      <c r="M318" s="178"/>
      <c r="N318" s="179"/>
      <c r="O318" s="179"/>
      <c r="P318" s="180">
        <f>SUM(P319:P322)</f>
        <v>0</v>
      </c>
      <c r="Q318" s="179"/>
      <c r="R318" s="180">
        <f>SUM(R319:R322)</f>
        <v>0</v>
      </c>
      <c r="S318" s="179"/>
      <c r="T318" s="181">
        <f>SUM(T319:T322)</f>
        <v>0</v>
      </c>
      <c r="AR318" s="182" t="s">
        <v>140</v>
      </c>
      <c r="AT318" s="183" t="s">
        <v>74</v>
      </c>
      <c r="AU318" s="183" t="s">
        <v>75</v>
      </c>
      <c r="AY318" s="182" t="s">
        <v>117</v>
      </c>
      <c r="BK318" s="184">
        <f>SUM(BK319:BK322)</f>
        <v>0</v>
      </c>
    </row>
    <row r="319" spans="1:65" s="2" customFormat="1" ht="24.2" customHeight="1">
      <c r="A319" s="33"/>
      <c r="B319" s="34"/>
      <c r="C319" s="187" t="s">
        <v>709</v>
      </c>
      <c r="D319" s="187" t="s">
        <v>119</v>
      </c>
      <c r="E319" s="188" t="s">
        <v>710</v>
      </c>
      <c r="F319" s="189" t="s">
        <v>711</v>
      </c>
      <c r="G319" s="190" t="s">
        <v>712</v>
      </c>
      <c r="H319" s="191">
        <v>1</v>
      </c>
      <c r="I319" s="192"/>
      <c r="J319" s="193">
        <f>ROUND(I319*H319,2)</f>
        <v>0</v>
      </c>
      <c r="K319" s="194"/>
      <c r="L319" s="38"/>
      <c r="M319" s="195" t="s">
        <v>1</v>
      </c>
      <c r="N319" s="196" t="s">
        <v>41</v>
      </c>
      <c r="O319" s="71"/>
      <c r="P319" s="197">
        <f>O319*H319</f>
        <v>0</v>
      </c>
      <c r="Q319" s="197">
        <v>0</v>
      </c>
      <c r="R319" s="197">
        <f>Q319*H319</f>
        <v>0</v>
      </c>
      <c r="S319" s="197">
        <v>0</v>
      </c>
      <c r="T319" s="198">
        <f>S319*H319</f>
        <v>0</v>
      </c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R319" s="199" t="s">
        <v>713</v>
      </c>
      <c r="AT319" s="199" t="s">
        <v>119</v>
      </c>
      <c r="AU319" s="199" t="s">
        <v>80</v>
      </c>
      <c r="AY319" s="16" t="s">
        <v>117</v>
      </c>
      <c r="BE319" s="200">
        <f>IF(N319="základná",J319,0)</f>
        <v>0</v>
      </c>
      <c r="BF319" s="200">
        <f>IF(N319="znížená",J319,0)</f>
        <v>0</v>
      </c>
      <c r="BG319" s="200">
        <f>IF(N319="zákl. prenesená",J319,0)</f>
        <v>0</v>
      </c>
      <c r="BH319" s="200">
        <f>IF(N319="zníž. prenesená",J319,0)</f>
        <v>0</v>
      </c>
      <c r="BI319" s="200">
        <f>IF(N319="nulová",J319,0)</f>
        <v>0</v>
      </c>
      <c r="BJ319" s="16" t="s">
        <v>124</v>
      </c>
      <c r="BK319" s="200">
        <f>ROUND(I319*H319,2)</f>
        <v>0</v>
      </c>
      <c r="BL319" s="16" t="s">
        <v>713</v>
      </c>
      <c r="BM319" s="199" t="s">
        <v>714</v>
      </c>
    </row>
    <row r="320" spans="1:65" s="2" customFormat="1" ht="24.2" customHeight="1">
      <c r="A320" s="33"/>
      <c r="B320" s="34"/>
      <c r="C320" s="187" t="s">
        <v>715</v>
      </c>
      <c r="D320" s="187" t="s">
        <v>119</v>
      </c>
      <c r="E320" s="188" t="s">
        <v>716</v>
      </c>
      <c r="F320" s="189" t="s">
        <v>717</v>
      </c>
      <c r="G320" s="190" t="s">
        <v>712</v>
      </c>
      <c r="H320" s="191">
        <v>2</v>
      </c>
      <c r="I320" s="192"/>
      <c r="J320" s="193">
        <f>ROUND(I320*H320,2)</f>
        <v>0</v>
      </c>
      <c r="K320" s="194"/>
      <c r="L320" s="38"/>
      <c r="M320" s="195" t="s">
        <v>1</v>
      </c>
      <c r="N320" s="196" t="s">
        <v>41</v>
      </c>
      <c r="O320" s="71"/>
      <c r="P320" s="197">
        <f>O320*H320</f>
        <v>0</v>
      </c>
      <c r="Q320" s="197">
        <v>0</v>
      </c>
      <c r="R320" s="197">
        <f>Q320*H320</f>
        <v>0</v>
      </c>
      <c r="S320" s="197">
        <v>0</v>
      </c>
      <c r="T320" s="198">
        <f>S320*H320</f>
        <v>0</v>
      </c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R320" s="199" t="s">
        <v>713</v>
      </c>
      <c r="AT320" s="199" t="s">
        <v>119</v>
      </c>
      <c r="AU320" s="199" t="s">
        <v>80</v>
      </c>
      <c r="AY320" s="16" t="s">
        <v>117</v>
      </c>
      <c r="BE320" s="200">
        <f>IF(N320="základná",J320,0)</f>
        <v>0</v>
      </c>
      <c r="BF320" s="200">
        <f>IF(N320="znížená",J320,0)</f>
        <v>0</v>
      </c>
      <c r="BG320" s="200">
        <f>IF(N320="zákl. prenesená",J320,0)</f>
        <v>0</v>
      </c>
      <c r="BH320" s="200">
        <f>IF(N320="zníž. prenesená",J320,0)</f>
        <v>0</v>
      </c>
      <c r="BI320" s="200">
        <f>IF(N320="nulová",J320,0)</f>
        <v>0</v>
      </c>
      <c r="BJ320" s="16" t="s">
        <v>124</v>
      </c>
      <c r="BK320" s="200">
        <f>ROUND(I320*H320,2)</f>
        <v>0</v>
      </c>
      <c r="BL320" s="16" t="s">
        <v>713</v>
      </c>
      <c r="BM320" s="199" t="s">
        <v>718</v>
      </c>
    </row>
    <row r="321" spans="1:65" s="2" customFormat="1" ht="24.2" customHeight="1">
      <c r="A321" s="33"/>
      <c r="B321" s="34"/>
      <c r="C321" s="187" t="s">
        <v>719</v>
      </c>
      <c r="D321" s="187" t="s">
        <v>119</v>
      </c>
      <c r="E321" s="188" t="s">
        <v>720</v>
      </c>
      <c r="F321" s="189" t="s">
        <v>721</v>
      </c>
      <c r="G321" s="190" t="s">
        <v>712</v>
      </c>
      <c r="H321" s="191">
        <v>1</v>
      </c>
      <c r="I321" s="192"/>
      <c r="J321" s="193">
        <f>ROUND(I321*H321,2)</f>
        <v>0</v>
      </c>
      <c r="K321" s="194"/>
      <c r="L321" s="38"/>
      <c r="M321" s="195" t="s">
        <v>1</v>
      </c>
      <c r="N321" s="196" t="s">
        <v>41</v>
      </c>
      <c r="O321" s="71"/>
      <c r="P321" s="197">
        <f>O321*H321</f>
        <v>0</v>
      </c>
      <c r="Q321" s="197">
        <v>0</v>
      </c>
      <c r="R321" s="197">
        <f>Q321*H321</f>
        <v>0</v>
      </c>
      <c r="S321" s="197">
        <v>0</v>
      </c>
      <c r="T321" s="198">
        <f>S321*H321</f>
        <v>0</v>
      </c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R321" s="199" t="s">
        <v>713</v>
      </c>
      <c r="AT321" s="199" t="s">
        <v>119</v>
      </c>
      <c r="AU321" s="199" t="s">
        <v>80</v>
      </c>
      <c r="AY321" s="16" t="s">
        <v>117</v>
      </c>
      <c r="BE321" s="200">
        <f>IF(N321="základná",J321,0)</f>
        <v>0</v>
      </c>
      <c r="BF321" s="200">
        <f>IF(N321="znížená",J321,0)</f>
        <v>0</v>
      </c>
      <c r="BG321" s="200">
        <f>IF(N321="zákl. prenesená",J321,0)</f>
        <v>0</v>
      </c>
      <c r="BH321" s="200">
        <f>IF(N321="zníž. prenesená",J321,0)</f>
        <v>0</v>
      </c>
      <c r="BI321" s="200">
        <f>IF(N321="nulová",J321,0)</f>
        <v>0</v>
      </c>
      <c r="BJ321" s="16" t="s">
        <v>124</v>
      </c>
      <c r="BK321" s="200">
        <f>ROUND(I321*H321,2)</f>
        <v>0</v>
      </c>
      <c r="BL321" s="16" t="s">
        <v>713</v>
      </c>
      <c r="BM321" s="199" t="s">
        <v>722</v>
      </c>
    </row>
    <row r="322" spans="1:65" s="2" customFormat="1" ht="24.2" customHeight="1">
      <c r="A322" s="33"/>
      <c r="B322" s="34"/>
      <c r="C322" s="187" t="s">
        <v>723</v>
      </c>
      <c r="D322" s="187" t="s">
        <v>119</v>
      </c>
      <c r="E322" s="188" t="s">
        <v>724</v>
      </c>
      <c r="F322" s="189" t="s">
        <v>725</v>
      </c>
      <c r="G322" s="190" t="s">
        <v>712</v>
      </c>
      <c r="H322" s="191">
        <v>1</v>
      </c>
      <c r="I322" s="192"/>
      <c r="J322" s="193">
        <f>ROUND(I322*H322,2)</f>
        <v>0</v>
      </c>
      <c r="K322" s="194"/>
      <c r="L322" s="38"/>
      <c r="M322" s="235" t="s">
        <v>1</v>
      </c>
      <c r="N322" s="236" t="s">
        <v>41</v>
      </c>
      <c r="O322" s="237"/>
      <c r="P322" s="238">
        <f>O322*H322</f>
        <v>0</v>
      </c>
      <c r="Q322" s="238">
        <v>0</v>
      </c>
      <c r="R322" s="238">
        <f>Q322*H322</f>
        <v>0</v>
      </c>
      <c r="S322" s="238">
        <v>0</v>
      </c>
      <c r="T322" s="239">
        <f>S322*H322</f>
        <v>0</v>
      </c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R322" s="199" t="s">
        <v>713</v>
      </c>
      <c r="AT322" s="199" t="s">
        <v>119</v>
      </c>
      <c r="AU322" s="199" t="s">
        <v>80</v>
      </c>
      <c r="AY322" s="16" t="s">
        <v>117</v>
      </c>
      <c r="BE322" s="200">
        <f>IF(N322="základná",J322,0)</f>
        <v>0</v>
      </c>
      <c r="BF322" s="200">
        <f>IF(N322="znížená",J322,0)</f>
        <v>0</v>
      </c>
      <c r="BG322" s="200">
        <f>IF(N322="zákl. prenesená",J322,0)</f>
        <v>0</v>
      </c>
      <c r="BH322" s="200">
        <f>IF(N322="zníž. prenesená",J322,0)</f>
        <v>0</v>
      </c>
      <c r="BI322" s="200">
        <f>IF(N322="nulová",J322,0)</f>
        <v>0</v>
      </c>
      <c r="BJ322" s="16" t="s">
        <v>124</v>
      </c>
      <c r="BK322" s="200">
        <f>ROUND(I322*H322,2)</f>
        <v>0</v>
      </c>
      <c r="BL322" s="16" t="s">
        <v>713</v>
      </c>
      <c r="BM322" s="199" t="s">
        <v>726</v>
      </c>
    </row>
    <row r="323" spans="1:65" s="2" customFormat="1" ht="6.95" customHeight="1">
      <c r="A323" s="33"/>
      <c r="B323" s="54"/>
      <c r="C323" s="55"/>
      <c r="D323" s="55"/>
      <c r="E323" s="55"/>
      <c r="F323" s="55"/>
      <c r="G323" s="55"/>
      <c r="H323" s="55"/>
      <c r="I323" s="55"/>
      <c r="J323" s="55"/>
      <c r="K323" s="55"/>
      <c r="L323" s="38"/>
      <c r="M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</row>
  </sheetData>
  <sheetProtection algorithmName="SHA-512" hashValue="aGXoHU0wVtcXS80N0SatyQDfRGlcx2bKDLuh2SZugV2OSmSWchCNISkDbMdR9ruq+edhDeAPhFYJRHxEVlsGag==" saltValue="Quf7oQ+ylDu/mOQGDNiGkkUQ35DbPwcRbVqH2yoItWumN7y+susdkR2Z7VRHLAEM7Vm6jH4t2111iQI1yBA0kA==" spinCount="100000" sheet="1" objects="1" scenarios="1" formatColumns="0" formatRows="0" autoFilter="0"/>
  <autoFilter ref="C126:K322"/>
  <mergeCells count="6">
    <mergeCell ref="E119:H119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4</vt:i4>
      </vt:variant>
    </vt:vector>
  </HeadingPairs>
  <TitlesOfParts>
    <vt:vector size="5" baseType="lpstr">
      <vt:lpstr>BSK_2021_07 - Výmena leža...</vt:lpstr>
      <vt:lpstr>'BSK_2021_07 - Výmena leža...'!Názvy_tlače</vt:lpstr>
      <vt:lpstr>'Rekapitulácia stavby'!Názvy_tlače</vt:lpstr>
      <vt:lpstr>'BSK_2021_07 - Výmena leža...'!Oblasť_tlače</vt:lpstr>
      <vt:lpstr>'Rekapitulácia stavby'!Oblasť_tlače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Jókay</dc:creator>
  <cp:lastModifiedBy>Zajacová</cp:lastModifiedBy>
  <dcterms:created xsi:type="dcterms:W3CDTF">2021-07-18T20:39:44Z</dcterms:created>
  <dcterms:modified xsi:type="dcterms:W3CDTF">2021-10-19T07:52:42Z</dcterms:modified>
</cp:coreProperties>
</file>